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9"/>
  <workbookPr/>
  <mc:AlternateContent xmlns:mc="http://schemas.openxmlformats.org/markup-compatibility/2006">
    <mc:Choice Requires="x15">
      <x15ac:absPath xmlns:x15ac="http://schemas.microsoft.com/office/spreadsheetml/2010/11/ac" url="Y:\！業務担当\201 使用料改定\R8使用料\04 使用者周知\04-04 ホームページ\"/>
    </mc:Choice>
  </mc:AlternateContent>
  <xr:revisionPtr revIDLastSave="0" documentId="13_ncr:1_{C12C82C8-30EB-4E50-A8E4-9E0D82311DA4}" xr6:coauthVersionLast="36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按分2か月・減免なし" sheetId="9" r:id="rId1"/>
    <sheet name="按分１か月・減免なし" sheetId="10" r:id="rId2"/>
  </sheets>
  <definedNames>
    <definedName name="_xlnm.Print_Area" localSheetId="1">按分１か月・減免なし!$A$1:$R$38</definedName>
    <definedName name="_xlnm.Print_Area" localSheetId="0">按分2か月・減免なし!$A$1:$R$38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34" i="10" l="1"/>
  <c r="P34" i="10" s="1"/>
  <c r="G34" i="10"/>
  <c r="I34" i="10" s="1"/>
  <c r="N33" i="10"/>
  <c r="P33" i="10" s="1"/>
  <c r="G33" i="10"/>
  <c r="I33" i="10" s="1"/>
  <c r="N32" i="10"/>
  <c r="P32" i="10" s="1"/>
  <c r="G32" i="10"/>
  <c r="I32" i="10" s="1"/>
  <c r="N31" i="10"/>
  <c r="P31" i="10" s="1"/>
  <c r="G31" i="10"/>
  <c r="I31" i="10" s="1"/>
  <c r="N30" i="10"/>
  <c r="P30" i="10" s="1"/>
  <c r="G30" i="10"/>
  <c r="I30" i="10" s="1"/>
  <c r="N29" i="10"/>
  <c r="P29" i="10" s="1"/>
  <c r="G29" i="10"/>
  <c r="I29" i="10" s="1"/>
  <c r="N28" i="10"/>
  <c r="P28" i="10" s="1"/>
  <c r="G28" i="10"/>
  <c r="N27" i="10"/>
  <c r="P27" i="10" s="1"/>
  <c r="G27" i="10"/>
  <c r="I27" i="10" s="1"/>
  <c r="N26" i="10"/>
  <c r="P26" i="10" s="1"/>
  <c r="G26" i="10"/>
  <c r="I26" i="10" s="1"/>
  <c r="N25" i="10"/>
  <c r="G25" i="10"/>
  <c r="I28" i="10"/>
  <c r="P24" i="10"/>
  <c r="I24" i="10"/>
  <c r="N34" i="9"/>
  <c r="P34" i="9" s="1"/>
  <c r="G34" i="9"/>
  <c r="I34" i="9" s="1"/>
  <c r="N33" i="9"/>
  <c r="P33" i="9" s="1"/>
  <c r="G33" i="9"/>
  <c r="I33" i="9" s="1"/>
  <c r="N32" i="9"/>
  <c r="P32" i="9" s="1"/>
  <c r="G32" i="9"/>
  <c r="I32" i="9" s="1"/>
  <c r="N31" i="9"/>
  <c r="P31" i="9" s="1"/>
  <c r="G31" i="9"/>
  <c r="I31" i="9" s="1"/>
  <c r="N30" i="9"/>
  <c r="P30" i="9" s="1"/>
  <c r="G30" i="9"/>
  <c r="I30" i="9" s="1"/>
  <c r="N29" i="9"/>
  <c r="P29" i="9" s="1"/>
  <c r="G29" i="9"/>
  <c r="I29" i="9" s="1"/>
  <c r="N28" i="9"/>
  <c r="P28" i="9" s="1"/>
  <c r="G28" i="9"/>
  <c r="I28" i="9" s="1"/>
  <c r="N27" i="9"/>
  <c r="P27" i="9" s="1"/>
  <c r="G27" i="9"/>
  <c r="I27" i="9" s="1"/>
  <c r="N26" i="9"/>
  <c r="P26" i="9" s="1"/>
  <c r="G26" i="9"/>
  <c r="I26" i="9" s="1"/>
  <c r="N25" i="9"/>
  <c r="G25" i="9"/>
  <c r="P24" i="9"/>
  <c r="I24" i="9"/>
  <c r="G23" i="10" l="1"/>
  <c r="N23" i="10"/>
  <c r="I25" i="10"/>
  <c r="I35" i="10" s="1"/>
  <c r="F16" i="10" s="1"/>
  <c r="P25" i="10"/>
  <c r="P35" i="10" s="1"/>
  <c r="F17" i="10" s="1"/>
  <c r="N23" i="9"/>
  <c r="G23" i="9"/>
  <c r="I25" i="9"/>
  <c r="I35" i="9" s="1"/>
  <c r="F16" i="9" s="1"/>
  <c r="P25" i="9"/>
  <c r="P35" i="9" s="1"/>
  <c r="F17" i="9" s="1"/>
  <c r="P36" i="10" l="1"/>
  <c r="P37" i="10" s="1"/>
  <c r="I36" i="10"/>
  <c r="I37" i="10" s="1"/>
  <c r="P36" i="9"/>
  <c r="P37" i="9" s="1"/>
  <c r="I36" i="9"/>
  <c r="I37" i="9" s="1"/>
  <c r="P13" i="10" l="1"/>
  <c r="K17" i="10" s="1"/>
  <c r="K13" i="10"/>
  <c r="I17" i="10" s="1"/>
  <c r="E13" i="10"/>
  <c r="I16" i="10" s="1"/>
  <c r="K16" i="10" l="1"/>
  <c r="K13" i="9" l="1"/>
  <c r="P13" i="9"/>
  <c r="E13" i="9"/>
  <c r="M16" i="10" l="1"/>
  <c r="M17" i="10"/>
  <c r="I16" i="9"/>
  <c r="K17" i="9"/>
  <c r="K16" i="9"/>
  <c r="I17" i="9"/>
  <c r="M18" i="10" l="1"/>
  <c r="M19" i="10" s="1"/>
  <c r="M16" i="9"/>
  <c r="M17" i="9"/>
  <c r="M20" i="10" l="1"/>
  <c r="M18" i="9"/>
  <c r="M10" i="10" l="1"/>
  <c r="M20" i="9"/>
  <c r="M10" i="9" s="1"/>
  <c r="M19" i="9"/>
</calcChain>
</file>

<file path=xl/sharedStrings.xml><?xml version="1.0" encoding="utf-8"?>
<sst xmlns="http://schemas.openxmlformats.org/spreadsheetml/2006/main" count="184" uniqueCount="55">
  <si>
    <t>合計</t>
    <rPh sb="0" eb="2">
      <t>ゴウケイ</t>
    </rPh>
    <phoneticPr fontId="1"/>
  </si>
  <si>
    <t>9～15㎥</t>
    <phoneticPr fontId="1"/>
  </si>
  <si>
    <t>16～20㎥</t>
    <phoneticPr fontId="1"/>
  </si>
  <si>
    <t>21～30㎥</t>
    <phoneticPr fontId="1"/>
  </si>
  <si>
    <t>31～50㎥</t>
    <phoneticPr fontId="1"/>
  </si>
  <si>
    <t>51～100㎥</t>
    <phoneticPr fontId="1"/>
  </si>
  <si>
    <t>101～300㎥</t>
    <phoneticPr fontId="1"/>
  </si>
  <si>
    <t>301～1,000㎥</t>
    <phoneticPr fontId="1"/>
  </si>
  <si>
    <t>1,001㎥～</t>
    <phoneticPr fontId="1"/>
  </si>
  <si>
    <t>×</t>
    <phoneticPr fontId="1"/>
  </si>
  <si>
    <t>＝</t>
    <phoneticPr fontId="1"/>
  </si>
  <si>
    <t>小計</t>
    <rPh sb="0" eb="2">
      <t>ショウケイ</t>
    </rPh>
    <phoneticPr fontId="1"/>
  </si>
  <si>
    <t>17～30㎥</t>
    <phoneticPr fontId="1"/>
  </si>
  <si>
    <t>31～40㎥</t>
    <phoneticPr fontId="1"/>
  </si>
  <si>
    <t>41～60㎥</t>
    <phoneticPr fontId="1"/>
  </si>
  <si>
    <t>61～100㎥</t>
    <phoneticPr fontId="1"/>
  </si>
  <si>
    <t>101～200㎥</t>
    <phoneticPr fontId="1"/>
  </si>
  <si>
    <t>201～600㎥</t>
    <phoneticPr fontId="1"/>
  </si>
  <si>
    <t>601～2,000㎥</t>
    <phoneticPr fontId="1"/>
  </si>
  <si>
    <t>2,001㎥～</t>
    <phoneticPr fontId="1"/>
  </si>
  <si>
    <t>消費税等</t>
    <rPh sb="0" eb="3">
      <t>ショウヒゼイ</t>
    </rPh>
    <rPh sb="3" eb="4">
      <t>トウ</t>
    </rPh>
    <phoneticPr fontId="1"/>
  </si>
  <si>
    <t>請求額（税込み）</t>
    <rPh sb="0" eb="3">
      <t>セイキュウガク</t>
    </rPh>
    <rPh sb="4" eb="6">
      <t>ゼイコ</t>
    </rPh>
    <phoneticPr fontId="1"/>
  </si>
  <si>
    <t>×</t>
    <phoneticPr fontId="1"/>
  </si>
  <si>
    <t>÷</t>
    <phoneticPr fontId="1"/>
  </si>
  <si>
    <t>＝</t>
    <phoneticPr fontId="1"/>
  </si>
  <si>
    <t>（円未満切り捨て）</t>
    <rPh sb="1" eb="4">
      <t>エンミマン</t>
    </rPh>
    <rPh sb="4" eb="5">
      <t>キ</t>
    </rPh>
    <rPh sb="6" eb="7">
      <t>ス</t>
    </rPh>
    <phoneticPr fontId="1"/>
  </si>
  <si>
    <t>請求額（税込み）</t>
    <rPh sb="0" eb="3">
      <t>セイキュウガク</t>
    </rPh>
    <rPh sb="4" eb="6">
      <t>ゼイコ</t>
    </rPh>
    <phoneticPr fontId="1"/>
  </si>
  <si>
    <t>旧単価使用料額：</t>
    <rPh sb="0" eb="3">
      <t>キュウタンカ</t>
    </rPh>
    <rPh sb="3" eb="7">
      <t>シヨウリョウガク</t>
    </rPh>
    <phoneticPr fontId="1"/>
  </si>
  <si>
    <t>新単価使用料額：</t>
    <rPh sb="0" eb="3">
      <t>シンタンカ</t>
    </rPh>
    <rPh sb="3" eb="7">
      <t>シヨウリョウガク</t>
    </rPh>
    <phoneticPr fontId="1"/>
  </si>
  <si>
    <t>下水道使用料新旧単価按分計算シート（隔月点検、減免なし）</t>
    <rPh sb="0" eb="3">
      <t>ゲスイドウ</t>
    </rPh>
    <rPh sb="3" eb="6">
      <t>シヨウリョウ</t>
    </rPh>
    <rPh sb="6" eb="8">
      <t>シンキュウ</t>
    </rPh>
    <rPh sb="8" eb="10">
      <t>タンカ</t>
    </rPh>
    <rPh sb="10" eb="12">
      <t>アンブン</t>
    </rPh>
    <rPh sb="12" eb="14">
      <t>ケイサン</t>
    </rPh>
    <rPh sb="18" eb="22">
      <t>カクゲツテンケン</t>
    </rPh>
    <rPh sb="23" eb="25">
      <t>ゲンメン</t>
    </rPh>
    <phoneticPr fontId="1"/>
  </si>
  <si>
    <t>下水道使用料新旧単価按分計算シート（毎月点検、減免なし）</t>
    <rPh sb="0" eb="3">
      <t>ゲスイドウ</t>
    </rPh>
    <rPh sb="3" eb="6">
      <t>シヨウリョウ</t>
    </rPh>
    <rPh sb="6" eb="8">
      <t>シンキュウ</t>
    </rPh>
    <rPh sb="8" eb="10">
      <t>タンカ</t>
    </rPh>
    <rPh sb="10" eb="12">
      <t>アンブン</t>
    </rPh>
    <rPh sb="12" eb="14">
      <t>ケイサン</t>
    </rPh>
    <rPh sb="18" eb="20">
      <t>マイツキ</t>
    </rPh>
    <rPh sb="20" eb="22">
      <t>テンケン</t>
    </rPh>
    <rPh sb="23" eb="25">
      <t>ゲンメン</t>
    </rPh>
    <phoneticPr fontId="1"/>
  </si>
  <si>
    <t>①前回点検日</t>
    <rPh sb="1" eb="6">
      <t>ゼンカイテンケンビ</t>
    </rPh>
    <phoneticPr fontId="1"/>
  </si>
  <si>
    <t>②今回点検日</t>
    <rPh sb="1" eb="3">
      <t>コンカイ</t>
    </rPh>
    <rPh sb="3" eb="5">
      <t>テンケン</t>
    </rPh>
    <rPh sb="5" eb="6">
      <t>ビ</t>
    </rPh>
    <phoneticPr fontId="1"/>
  </si>
  <si>
    <t>③排水量</t>
    <rPh sb="1" eb="3">
      <t>ハイスイ</t>
    </rPh>
    <rPh sb="3" eb="4">
      <t>リョウ</t>
    </rPh>
    <phoneticPr fontId="1"/>
  </si>
  <si>
    <t>〇　旧単価の場合の使用料と新単価の場合の使用料を計算し、使用日数に応じて按分します</t>
    <rPh sb="2" eb="5">
      <t>キュウタンカ</t>
    </rPh>
    <rPh sb="6" eb="8">
      <t>バアイ</t>
    </rPh>
    <rPh sb="9" eb="12">
      <t>シヨウリョウ</t>
    </rPh>
    <rPh sb="13" eb="16">
      <t>シンタンカ</t>
    </rPh>
    <rPh sb="17" eb="19">
      <t>バアイ</t>
    </rPh>
    <rPh sb="20" eb="23">
      <t>シヨウリョウ</t>
    </rPh>
    <rPh sb="24" eb="26">
      <t>ケイサン</t>
    </rPh>
    <rPh sb="28" eb="32">
      <t>シヨウニッスウ</t>
    </rPh>
    <rPh sb="33" eb="34">
      <t>オウ</t>
    </rPh>
    <rPh sb="36" eb="38">
      <t>アンブン</t>
    </rPh>
    <phoneticPr fontId="1"/>
  </si>
  <si>
    <t>請求額（税抜き）：</t>
    <phoneticPr fontId="1"/>
  </si>
  <si>
    <t>請求額（税込み）：</t>
    <rPh sb="4" eb="6">
      <t>ゼイコ</t>
    </rPh>
    <phoneticPr fontId="1"/>
  </si>
  <si>
    <t>消費税等：</t>
    <rPh sb="0" eb="4">
      <t>ショウヒゼイトウ</t>
    </rPh>
    <phoneticPr fontId="1"/>
  </si>
  <si>
    <t>旧単価使用日数</t>
    <phoneticPr fontId="1"/>
  </si>
  <si>
    <t>新単価使用日数</t>
    <phoneticPr fontId="1"/>
  </si>
  <si>
    <t>使用日数</t>
    <rPh sb="0" eb="4">
      <t>シヨウニッスウ</t>
    </rPh>
    <phoneticPr fontId="1"/>
  </si>
  <si>
    <t>←前回点検日を入力してください。</t>
    <rPh sb="1" eb="6">
      <t>ゼンカイテンケンビ</t>
    </rPh>
    <phoneticPr fontId="1"/>
  </si>
  <si>
    <t>←今回点検日を入力してください。</t>
    <rPh sb="1" eb="6">
      <t>コンカイテンケンビ</t>
    </rPh>
    <phoneticPr fontId="1"/>
  </si>
  <si>
    <t>←排水量を入力してください。</t>
    <phoneticPr fontId="1"/>
  </si>
  <si>
    <t>「上下水道使用量のお知らせ」を参照の上、①～③を入力してください。</t>
    <phoneticPr fontId="1"/>
  </si>
  <si>
    <t>旧単価（隔月点検　～R8.9.30）</t>
    <rPh sb="0" eb="3">
      <t>キュウタンカ</t>
    </rPh>
    <phoneticPr fontId="1"/>
  </si>
  <si>
    <t>新単価（隔月点検　R8.10.1～）</t>
    <rPh sb="0" eb="3">
      <t>シンタンカ</t>
    </rPh>
    <phoneticPr fontId="1"/>
  </si>
  <si>
    <t>基本使用料</t>
    <rPh sb="0" eb="2">
      <t>キホン</t>
    </rPh>
    <rPh sb="2" eb="5">
      <t>シヨウリョウ</t>
    </rPh>
    <phoneticPr fontId="1"/>
  </si>
  <si>
    <t>1～8㎥</t>
    <phoneticPr fontId="1"/>
  </si>
  <si>
    <t>9～16㎥</t>
    <phoneticPr fontId="1"/>
  </si>
  <si>
    <t>×</t>
  </si>
  <si>
    <t>旧単価（毎月点検　～R8.9.30）</t>
    <rPh sb="0" eb="3">
      <t>キュウタンカ</t>
    </rPh>
    <rPh sb="4" eb="5">
      <t>マイ</t>
    </rPh>
    <phoneticPr fontId="1"/>
  </si>
  <si>
    <t>新単価（毎月点検　R8.10.1～）</t>
    <rPh sb="0" eb="3">
      <t>シンタンカ</t>
    </rPh>
    <rPh sb="4" eb="5">
      <t>マイ</t>
    </rPh>
    <phoneticPr fontId="1"/>
  </si>
  <si>
    <t>0～4㎥</t>
    <phoneticPr fontId="1"/>
  </si>
  <si>
    <t>5～8㎥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</si>
</sst>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_ "/>
    <numFmt numFmtId="177" formatCode="#&quot;円/㎥&quot;"/>
    <numFmt numFmtId="178" formatCode="#,###&quot;円&quot;"/>
    <numFmt numFmtId="179" formatCode="#,###&quot;㎥&quot;"/>
    <numFmt numFmtId="180" formatCode="#,###&quot;日&quot;"/>
  </numFmts>
  <fonts count="27" x14ac:knownFonts="1">
    <font>
      <sz val="11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1"/>
      <name val="ＭＳ 明朝"/>
      <family val="2"/>
      <charset val="128"/>
    </font>
    <font>
      <sz val="12"/>
      <name val="ＭＳ 明朝"/>
      <family val="1"/>
      <charset val="128"/>
    </font>
    <font>
      <sz val="20"/>
      <color theme="1"/>
      <name val="ＭＳ 明朝"/>
      <family val="1"/>
      <charset val="128"/>
    </font>
    <font>
      <b/>
      <sz val="20"/>
      <color theme="1"/>
      <name val="BIZ UD明朝 Medium"/>
      <family val="1"/>
      <charset val="128"/>
    </font>
    <font>
      <sz val="11"/>
      <color theme="1"/>
      <name val="BIZ UD明朝 Medium"/>
      <family val="1"/>
      <charset val="128"/>
    </font>
    <font>
      <sz val="11"/>
      <name val="BIZ UD明朝 Medium"/>
      <family val="1"/>
      <charset val="128"/>
    </font>
    <font>
      <b/>
      <sz val="16"/>
      <color theme="1"/>
      <name val="BIZ UD明朝 Medium"/>
      <family val="1"/>
      <charset val="128"/>
    </font>
    <font>
      <sz val="16"/>
      <color theme="1"/>
      <name val="BIZ UD明朝 Medium"/>
      <family val="1"/>
      <charset val="128"/>
    </font>
    <font>
      <sz val="20"/>
      <color theme="1"/>
      <name val="BIZ UD明朝 Medium"/>
      <family val="1"/>
      <charset val="128"/>
    </font>
    <font>
      <sz val="16"/>
      <name val="BIZ UD明朝 Medium"/>
      <family val="1"/>
      <charset val="128"/>
    </font>
    <font>
      <sz val="12"/>
      <color theme="1"/>
      <name val="BIZ UD明朝 Medium"/>
      <family val="1"/>
      <charset val="128"/>
    </font>
    <font>
      <sz val="12"/>
      <name val="BIZ UD明朝 Medium"/>
      <family val="1"/>
      <charset val="128"/>
    </font>
    <font>
      <b/>
      <sz val="14"/>
      <color theme="1"/>
      <name val="BIZ UD明朝 Medium"/>
      <family val="1"/>
      <charset val="128"/>
    </font>
    <font>
      <sz val="11"/>
      <color rgb="FFFF0000"/>
      <name val="BIZ UD明朝 Medium"/>
      <family val="1"/>
      <charset val="128"/>
    </font>
    <font>
      <sz val="14"/>
      <color theme="1"/>
      <name val="BIZ UD明朝 Medium"/>
      <family val="1"/>
      <charset val="128"/>
    </font>
    <font>
      <sz val="14"/>
      <name val="BIZ UD明朝 Medium"/>
      <family val="1"/>
      <charset val="128"/>
    </font>
    <font>
      <b/>
      <sz val="16"/>
      <color rgb="FFFF0000"/>
      <name val="BIZ UD明朝 Medium"/>
      <family val="1"/>
      <charset val="128"/>
    </font>
    <font>
      <sz val="11"/>
      <color rgb="FF008000"/>
      <name val="ＭＳ 明朝"/>
      <family val="2"/>
      <charset val="128"/>
    </font>
    <font>
      <sz val="11"/>
      <color rgb="FF008000"/>
      <name val="BIZ UD明朝 Medium"/>
      <family val="1"/>
      <charset val="128"/>
    </font>
    <font>
      <b/>
      <sz val="16"/>
      <color rgb="FF008000"/>
      <name val="BIZ UD明朝 Medium"/>
      <family val="1"/>
      <charset val="128"/>
    </font>
    <font>
      <sz val="16"/>
      <color rgb="FF008000"/>
      <name val="BIZ UD明朝 Medium"/>
      <family val="1"/>
      <charset val="128"/>
    </font>
    <font>
      <sz val="12"/>
      <color rgb="FF008000"/>
      <name val="BIZ UD明朝 Medium"/>
      <family val="1"/>
      <charset val="128"/>
    </font>
    <font>
      <sz val="11"/>
      <color rgb="FFFF0000"/>
      <name val="ＭＳ 明朝"/>
      <family val="2"/>
      <charset val="128"/>
    </font>
    <font>
      <sz val="16"/>
      <color rgb="FFFF0000"/>
      <name val="BIZ UD明朝 Medium"/>
      <family val="1"/>
      <charset val="128"/>
    </font>
    <font>
      <sz val="12"/>
      <color rgb="FFFF0000"/>
      <name val="BIZ UD明朝 Medium"/>
      <family val="1"/>
      <charset val="128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D5FF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 style="thick">
        <color rgb="FF00B050"/>
      </left>
      <right style="thick">
        <color rgb="FF00B050"/>
      </right>
      <top style="thick">
        <color rgb="FF00B050"/>
      </top>
      <bottom style="thick">
        <color rgb="FF00B050"/>
      </bottom>
      <diagonal/>
    </border>
    <border>
      <left style="thick">
        <color rgb="FF0000FF"/>
      </left>
      <right/>
      <top style="thick">
        <color rgb="FF0000FF"/>
      </top>
      <bottom style="thick">
        <color rgb="FF0000FF"/>
      </bottom>
      <diagonal/>
    </border>
    <border>
      <left/>
      <right style="thick">
        <color rgb="FF0000FF"/>
      </right>
      <top style="thick">
        <color rgb="FF0000FF"/>
      </top>
      <bottom style="thick">
        <color rgb="FF0000FF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ck">
        <color rgb="FF00B050"/>
      </left>
      <right/>
      <top style="thick">
        <color rgb="FF00B050"/>
      </top>
      <bottom style="thick">
        <color rgb="FF00B050"/>
      </bottom>
      <diagonal/>
    </border>
    <border>
      <left/>
      <right style="thick">
        <color rgb="FF00B050"/>
      </right>
      <top style="thick">
        <color rgb="FF00B050"/>
      </top>
      <bottom style="thick">
        <color rgb="FF00B050"/>
      </bottom>
      <diagonal/>
    </border>
    <border>
      <left style="thick">
        <color rgb="FFFF0000"/>
      </left>
      <right/>
      <top style="thick">
        <color rgb="FFFF0000"/>
      </top>
      <bottom style="thick">
        <color rgb="FFFF0000"/>
      </bottom>
      <diagonal/>
    </border>
    <border>
      <left/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/>
      <right style="medium">
        <color theme="1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/>
  </cellStyleXfs>
  <cellXfs count="220">
    <xf numFmtId="0" fontId="0" fillId="0" borderId="0" xfId="0">
      <alignment vertical="center"/>
    </xf>
    <xf numFmtId="14" fontId="4" fillId="2" borderId="5" xfId="0" applyNumberFormat="1" applyFont="1" applyFill="1" applyBorder="1" applyAlignment="1">
      <alignment horizontal="right" vertical="center" shrinkToFit="1"/>
    </xf>
    <xf numFmtId="0" fontId="2" fillId="0" borderId="0" xfId="0" applyFont="1" applyFill="1">
      <alignment vertical="center"/>
    </xf>
    <xf numFmtId="0" fontId="0" fillId="0" borderId="0" xfId="0" applyFill="1">
      <alignment vertical="center"/>
    </xf>
    <xf numFmtId="176" fontId="6" fillId="0" borderId="0" xfId="0" applyNumberFormat="1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right" vertical="center"/>
    </xf>
    <xf numFmtId="176" fontId="7" fillId="0" borderId="0" xfId="0" applyNumberFormat="1" applyFont="1">
      <alignment vertical="center"/>
    </xf>
    <xf numFmtId="14" fontId="10" fillId="2" borderId="5" xfId="0" applyNumberFormat="1" applyFont="1" applyFill="1" applyBorder="1" applyAlignment="1">
      <alignment horizontal="right" vertical="center" shrinkToFit="1"/>
    </xf>
    <xf numFmtId="0" fontId="6" fillId="0" borderId="0" xfId="0" applyFont="1" applyAlignment="1">
      <alignment vertical="center" shrinkToFit="1"/>
    </xf>
    <xf numFmtId="180" fontId="11" fillId="4" borderId="5" xfId="0" applyNumberFormat="1" applyFont="1" applyFill="1" applyBorder="1" applyAlignment="1">
      <alignment horizontal="right" vertical="center" shrinkToFit="1"/>
    </xf>
    <xf numFmtId="0" fontId="9" fillId="0" borderId="0" xfId="0" applyFont="1" applyFill="1" applyAlignment="1">
      <alignment horizontal="right" vertical="center" shrinkToFit="1"/>
    </xf>
    <xf numFmtId="0" fontId="9" fillId="0" borderId="0" xfId="0" applyFont="1" applyFill="1" applyBorder="1" applyAlignment="1">
      <alignment horizontal="right" vertical="center" shrinkToFit="1"/>
    </xf>
    <xf numFmtId="179" fontId="9" fillId="0" borderId="0" xfId="0" applyNumberFormat="1" applyFont="1" applyFill="1" applyBorder="1" applyAlignment="1">
      <alignment horizontal="right" vertical="center" shrinkToFit="1"/>
    </xf>
    <xf numFmtId="0" fontId="9" fillId="0" borderId="0" xfId="0" applyFont="1" applyFill="1" applyAlignment="1">
      <alignment vertical="center" shrinkToFit="1"/>
    </xf>
    <xf numFmtId="180" fontId="11" fillId="0" borderId="0" xfId="0" applyNumberFormat="1" applyFont="1" applyFill="1" applyBorder="1" applyAlignment="1">
      <alignment horizontal="right" vertical="center" shrinkToFit="1"/>
    </xf>
    <xf numFmtId="0" fontId="7" fillId="0" borderId="0" xfId="0" applyFont="1" applyFill="1" applyAlignment="1">
      <alignment horizontal="right" vertical="center" shrinkToFit="1"/>
    </xf>
    <xf numFmtId="178" fontId="11" fillId="0" borderId="0" xfId="0" applyNumberFormat="1" applyFont="1" applyFill="1" applyBorder="1" applyAlignment="1">
      <alignment horizontal="right" vertical="center" shrinkToFit="1"/>
    </xf>
    <xf numFmtId="0" fontId="11" fillId="0" borderId="0" xfId="0" applyFont="1" applyFill="1" applyBorder="1" applyAlignment="1">
      <alignment horizontal="right" vertical="center" shrinkToFit="1"/>
    </xf>
    <xf numFmtId="0" fontId="6" fillId="0" borderId="0" xfId="0" applyFont="1" applyFill="1" applyAlignment="1">
      <alignment vertical="center" shrinkToFit="1"/>
    </xf>
    <xf numFmtId="0" fontId="13" fillId="0" borderId="0" xfId="0" applyFont="1" applyBorder="1" applyAlignment="1">
      <alignment horizontal="left" vertical="center" shrinkToFit="1"/>
    </xf>
    <xf numFmtId="0" fontId="13" fillId="0" borderId="0" xfId="0" applyFont="1" applyAlignment="1">
      <alignment vertical="center" shrinkToFit="1"/>
    </xf>
    <xf numFmtId="0" fontId="12" fillId="0" borderId="0" xfId="0" applyFont="1" applyAlignment="1">
      <alignment horizontal="left" vertical="center" shrinkToFit="1"/>
    </xf>
    <xf numFmtId="0" fontId="6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right" vertical="center" shrinkToFit="1"/>
    </xf>
    <xf numFmtId="0" fontId="7" fillId="0" borderId="0" xfId="0" applyFont="1" applyAlignment="1">
      <alignment vertical="center" shrinkToFit="1"/>
    </xf>
    <xf numFmtId="178" fontId="11" fillId="0" borderId="14" xfId="0" applyNumberFormat="1" applyFont="1" applyFill="1" applyBorder="1" applyAlignment="1">
      <alignment horizontal="right" vertical="center" shrinkToFit="1"/>
    </xf>
    <xf numFmtId="0" fontId="7" fillId="0" borderId="0" xfId="0" applyFont="1" applyAlignment="1">
      <alignment horizontal="center" vertical="center" shrinkToFit="1"/>
    </xf>
    <xf numFmtId="0" fontId="6" fillId="0" borderId="0" xfId="0" applyFont="1" applyFill="1" applyBorder="1" applyAlignment="1">
      <alignment vertical="center" shrinkToFit="1"/>
    </xf>
    <xf numFmtId="0" fontId="6" fillId="0" borderId="0" xfId="0" applyFont="1" applyFill="1" applyBorder="1" applyAlignment="1">
      <alignment horizontal="right" vertical="center" shrinkToFit="1"/>
    </xf>
    <xf numFmtId="0" fontId="13" fillId="0" borderId="0" xfId="0" applyFont="1" applyFill="1" applyBorder="1" applyAlignment="1">
      <alignment horizontal="left" vertical="center" shrinkToFit="1"/>
    </xf>
    <xf numFmtId="0" fontId="6" fillId="0" borderId="0" xfId="0" applyFont="1" applyBorder="1" applyAlignment="1">
      <alignment horizontal="right" vertical="center"/>
    </xf>
    <xf numFmtId="176" fontId="6" fillId="0" borderId="0" xfId="0" applyNumberFormat="1" applyFont="1" applyBorder="1">
      <alignment vertical="center"/>
    </xf>
    <xf numFmtId="0" fontId="6" fillId="0" borderId="0" xfId="0" applyFont="1" applyBorder="1">
      <alignment vertical="center"/>
    </xf>
    <xf numFmtId="0" fontId="7" fillId="0" borderId="0" xfId="0" applyFont="1" applyBorder="1">
      <alignment vertical="center"/>
    </xf>
    <xf numFmtId="0" fontId="7" fillId="0" borderId="0" xfId="0" applyFont="1" applyBorder="1" applyAlignment="1">
      <alignment horizontal="right" vertical="center"/>
    </xf>
    <xf numFmtId="176" fontId="7" fillId="0" borderId="0" xfId="0" applyNumberFormat="1" applyFont="1" applyBorder="1">
      <alignment vertical="center"/>
    </xf>
    <xf numFmtId="0" fontId="6" fillId="0" borderId="0" xfId="0" applyFont="1" applyBorder="1" applyAlignment="1">
      <alignment vertical="center" shrinkToFit="1"/>
    </xf>
    <xf numFmtId="0" fontId="7" fillId="0" borderId="0" xfId="0" applyFont="1" applyBorder="1" applyAlignment="1">
      <alignment horizontal="right" vertical="center" shrinkToFit="1"/>
    </xf>
    <xf numFmtId="0" fontId="9" fillId="0" borderId="0" xfId="0" applyFont="1" applyBorder="1" applyAlignment="1">
      <alignment vertical="center" shrinkToFit="1"/>
    </xf>
    <xf numFmtId="14" fontId="10" fillId="0" borderId="0" xfId="0" applyNumberFormat="1" applyFont="1" applyFill="1" applyBorder="1" applyAlignment="1">
      <alignment horizontal="right" vertical="center" shrinkToFit="1"/>
    </xf>
    <xf numFmtId="0" fontId="0" fillId="0" borderId="8" xfId="0" applyBorder="1">
      <alignment vertical="center"/>
    </xf>
    <xf numFmtId="0" fontId="8" fillId="0" borderId="9" xfId="0" applyFont="1" applyBorder="1">
      <alignment vertical="center"/>
    </xf>
    <xf numFmtId="0" fontId="6" fillId="0" borderId="9" xfId="0" applyFont="1" applyBorder="1" applyAlignment="1">
      <alignment horizontal="right" vertical="center"/>
    </xf>
    <xf numFmtId="176" fontId="6" fillId="0" borderId="9" xfId="0" applyNumberFormat="1" applyFont="1" applyBorder="1">
      <alignment vertical="center"/>
    </xf>
    <xf numFmtId="0" fontId="6" fillId="0" borderId="9" xfId="0" applyFont="1" applyBorder="1">
      <alignment vertical="center"/>
    </xf>
    <xf numFmtId="0" fontId="7" fillId="0" borderId="9" xfId="0" applyFont="1" applyBorder="1">
      <alignment vertical="center"/>
    </xf>
    <xf numFmtId="0" fontId="7" fillId="0" borderId="9" xfId="0" applyFont="1" applyBorder="1" applyAlignment="1">
      <alignment horizontal="right" vertical="center"/>
    </xf>
    <xf numFmtId="176" fontId="7" fillId="0" borderId="9" xfId="0" applyNumberFormat="1" applyFont="1" applyBorder="1">
      <alignment vertical="center"/>
    </xf>
    <xf numFmtId="0" fontId="6" fillId="0" borderId="10" xfId="0" applyFont="1" applyBorder="1">
      <alignment vertical="center"/>
    </xf>
    <xf numFmtId="0" fontId="0" fillId="0" borderId="11" xfId="0" applyBorder="1">
      <alignment vertical="center"/>
    </xf>
    <xf numFmtId="0" fontId="6" fillId="0" borderId="12" xfId="0" applyFont="1" applyBorder="1">
      <alignment vertical="center"/>
    </xf>
    <xf numFmtId="0" fontId="6" fillId="0" borderId="12" xfId="0" applyFont="1" applyBorder="1" applyAlignment="1">
      <alignment vertical="center" shrinkToFit="1"/>
    </xf>
    <xf numFmtId="0" fontId="7" fillId="0" borderId="0" xfId="0" applyFont="1" applyFill="1" applyBorder="1">
      <alignment vertical="center"/>
    </xf>
    <xf numFmtId="0" fontId="6" fillId="0" borderId="12" xfId="0" applyFont="1" applyFill="1" applyBorder="1" applyAlignment="1">
      <alignment vertical="center" shrinkToFit="1"/>
    </xf>
    <xf numFmtId="0" fontId="9" fillId="0" borderId="12" xfId="0" applyFont="1" applyFill="1" applyBorder="1" applyAlignment="1">
      <alignment horizontal="right" vertical="center" shrinkToFit="1"/>
    </xf>
    <xf numFmtId="0" fontId="0" fillId="0" borderId="13" xfId="0" applyBorder="1">
      <alignment vertical="center"/>
    </xf>
    <xf numFmtId="0" fontId="9" fillId="0" borderId="14" xfId="0" applyFont="1" applyFill="1" applyBorder="1" applyAlignment="1">
      <alignment horizontal="right" vertical="center" shrinkToFit="1"/>
    </xf>
    <xf numFmtId="179" fontId="9" fillId="0" borderId="14" xfId="0" applyNumberFormat="1" applyFont="1" applyFill="1" applyBorder="1" applyAlignment="1">
      <alignment horizontal="right" vertical="center" shrinkToFit="1"/>
    </xf>
    <xf numFmtId="0" fontId="9" fillId="0" borderId="14" xfId="0" applyFont="1" applyFill="1" applyBorder="1" applyAlignment="1">
      <alignment vertical="center" shrinkToFit="1"/>
    </xf>
    <xf numFmtId="180" fontId="11" fillId="0" borderId="14" xfId="0" applyNumberFormat="1" applyFont="1" applyFill="1" applyBorder="1" applyAlignment="1">
      <alignment horizontal="right" vertical="center" shrinkToFit="1"/>
    </xf>
    <xf numFmtId="0" fontId="7" fillId="0" borderId="14" xfId="0" applyFont="1" applyFill="1" applyBorder="1" applyAlignment="1">
      <alignment horizontal="right" vertical="center" shrinkToFit="1"/>
    </xf>
    <xf numFmtId="0" fontId="11" fillId="0" borderId="14" xfId="0" applyFont="1" applyFill="1" applyBorder="1" applyAlignment="1">
      <alignment horizontal="right" vertical="center" shrinkToFit="1"/>
    </xf>
    <xf numFmtId="0" fontId="6" fillId="0" borderId="15" xfId="0" applyFont="1" applyFill="1" applyBorder="1" applyAlignment="1">
      <alignment vertical="center" shrinkToFit="1"/>
    </xf>
    <xf numFmtId="176" fontId="8" fillId="0" borderId="0" xfId="0" applyNumberFormat="1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 shrinkToFit="1"/>
    </xf>
    <xf numFmtId="0" fontId="17" fillId="0" borderId="0" xfId="0" applyFont="1" applyBorder="1" applyAlignment="1">
      <alignment horizontal="center" vertical="center" shrinkToFit="1"/>
    </xf>
    <xf numFmtId="180" fontId="17" fillId="4" borderId="0" xfId="0" applyNumberFormat="1" applyFont="1" applyFill="1" applyBorder="1" applyAlignment="1">
      <alignment horizontal="right" vertical="center" shrinkToFit="1"/>
    </xf>
    <xf numFmtId="176" fontId="17" fillId="0" borderId="0" xfId="0" applyNumberFormat="1" applyFont="1" applyBorder="1" applyAlignment="1">
      <alignment horizontal="center" vertical="center" shrinkToFit="1"/>
    </xf>
    <xf numFmtId="0" fontId="16" fillId="0" borderId="7" xfId="0" applyFont="1" applyBorder="1" applyAlignment="1">
      <alignment horizontal="center" vertical="center" shrinkToFit="1"/>
    </xf>
    <xf numFmtId="0" fontId="17" fillId="0" borderId="7" xfId="0" applyFont="1" applyBorder="1" applyAlignment="1">
      <alignment horizontal="center" vertical="center" shrinkToFit="1"/>
    </xf>
    <xf numFmtId="180" fontId="17" fillId="4" borderId="7" xfId="0" applyNumberFormat="1" applyFont="1" applyFill="1" applyBorder="1" applyAlignment="1">
      <alignment horizontal="right" vertical="center" shrinkToFit="1"/>
    </xf>
    <xf numFmtId="176" fontId="17" fillId="0" borderId="7" xfId="0" applyNumberFormat="1" applyFont="1" applyBorder="1" applyAlignment="1">
      <alignment horizontal="center" vertical="center" shrinkToFit="1"/>
    </xf>
    <xf numFmtId="0" fontId="16" fillId="0" borderId="0" xfId="0" applyFont="1" applyAlignment="1">
      <alignment horizontal="right" vertical="center" shrinkToFit="1"/>
    </xf>
    <xf numFmtId="176" fontId="16" fillId="0" borderId="0" xfId="0" applyNumberFormat="1" applyFont="1" applyAlignment="1">
      <alignment vertical="center" shrinkToFit="1"/>
    </xf>
    <xf numFmtId="0" fontId="16" fillId="0" borderId="0" xfId="0" applyFont="1" applyAlignment="1">
      <alignment vertical="center" shrinkToFit="1"/>
    </xf>
    <xf numFmtId="0" fontId="17" fillId="0" borderId="0" xfId="0" applyFont="1" applyAlignment="1">
      <alignment vertical="center" shrinkToFit="1"/>
    </xf>
    <xf numFmtId="0" fontId="17" fillId="0" borderId="0" xfId="0" applyFont="1" applyAlignment="1">
      <alignment horizontal="left" vertical="center" shrinkToFit="1"/>
    </xf>
    <xf numFmtId="0" fontId="16" fillId="0" borderId="0" xfId="0" applyFont="1" applyAlignment="1">
      <alignment horizontal="left" vertical="center" shrinkToFit="1"/>
    </xf>
    <xf numFmtId="0" fontId="17" fillId="0" borderId="0" xfId="0" applyFont="1" applyFill="1" applyAlignment="1">
      <alignment vertical="center" shrinkToFit="1"/>
    </xf>
    <xf numFmtId="0" fontId="16" fillId="0" borderId="0" xfId="0" applyFont="1" applyFill="1" applyAlignment="1">
      <alignment vertical="center" shrinkToFit="1"/>
    </xf>
    <xf numFmtId="180" fontId="16" fillId="5" borderId="0" xfId="0" applyNumberFormat="1" applyFont="1" applyFill="1" applyBorder="1" applyAlignment="1">
      <alignment vertical="center" shrinkToFit="1"/>
    </xf>
    <xf numFmtId="180" fontId="11" fillId="5" borderId="5" xfId="0" applyNumberFormat="1" applyFont="1" applyFill="1" applyBorder="1" applyAlignment="1">
      <alignment horizontal="right" vertical="center" shrinkToFit="1"/>
    </xf>
    <xf numFmtId="180" fontId="16" fillId="6" borderId="7" xfId="0" applyNumberFormat="1" applyFont="1" applyFill="1" applyBorder="1" applyAlignment="1">
      <alignment vertical="center" shrinkToFit="1"/>
    </xf>
    <xf numFmtId="180" fontId="11" fillId="6" borderId="24" xfId="0" applyNumberFormat="1" applyFont="1" applyFill="1" applyBorder="1" applyAlignment="1">
      <alignment horizontal="right" vertical="center" shrinkToFit="1"/>
    </xf>
    <xf numFmtId="0" fontId="0" fillId="0" borderId="0" xfId="0" applyBorder="1">
      <alignment vertical="center"/>
    </xf>
    <xf numFmtId="0" fontId="6" fillId="0" borderId="0" xfId="0" applyFont="1" applyBorder="1" applyAlignment="1">
      <alignment horizontal="right" vertical="center" shrinkToFit="1"/>
    </xf>
    <xf numFmtId="176" fontId="6" fillId="0" borderId="0" xfId="0" applyNumberFormat="1" applyFont="1" applyBorder="1" applyAlignment="1">
      <alignment vertical="center" shrinkToFit="1"/>
    </xf>
    <xf numFmtId="0" fontId="7" fillId="0" borderId="0" xfId="0" applyFont="1" applyBorder="1" applyAlignment="1">
      <alignment vertical="center" shrinkToFit="1"/>
    </xf>
    <xf numFmtId="176" fontId="7" fillId="0" borderId="0" xfId="0" applyNumberFormat="1" applyFont="1" applyBorder="1" applyAlignment="1">
      <alignment vertical="center" shrinkToFit="1"/>
    </xf>
    <xf numFmtId="0" fontId="12" fillId="0" borderId="6" xfId="0" applyFont="1" applyBorder="1" applyAlignment="1">
      <alignment horizontal="right" vertical="center" shrinkToFit="1"/>
    </xf>
    <xf numFmtId="178" fontId="11" fillId="0" borderId="14" xfId="0" applyNumberFormat="1" applyFont="1" applyFill="1" applyBorder="1" applyAlignment="1">
      <alignment horizontal="right" vertical="center" shrinkToFit="1"/>
    </xf>
    <xf numFmtId="0" fontId="16" fillId="0" borderId="0" xfId="0" applyFont="1" applyBorder="1" applyAlignment="1">
      <alignment horizontal="center" vertical="center" shrinkToFit="1"/>
    </xf>
    <xf numFmtId="0" fontId="9" fillId="0" borderId="0" xfId="0" applyFont="1" applyFill="1" applyBorder="1" applyAlignment="1">
      <alignment vertical="center" shrinkToFit="1"/>
    </xf>
    <xf numFmtId="0" fontId="7" fillId="0" borderId="0" xfId="0" applyFont="1" applyFill="1" applyBorder="1" applyAlignment="1">
      <alignment horizontal="right" vertical="center" shrinkToFit="1"/>
    </xf>
    <xf numFmtId="0" fontId="18" fillId="0" borderId="0" xfId="0" applyFont="1" applyBorder="1">
      <alignment vertical="center"/>
    </xf>
    <xf numFmtId="0" fontId="8" fillId="0" borderId="0" xfId="0" applyFont="1" applyBorder="1">
      <alignment vertical="center"/>
    </xf>
    <xf numFmtId="0" fontId="19" fillId="0" borderId="0" xfId="0" applyFont="1">
      <alignment vertical="center"/>
    </xf>
    <xf numFmtId="0" fontId="20" fillId="0" borderId="0" xfId="0" applyFont="1">
      <alignment vertical="center"/>
    </xf>
    <xf numFmtId="0" fontId="21" fillId="0" borderId="0" xfId="0" applyFont="1" applyAlignment="1">
      <alignment horizontal="left" vertical="center"/>
    </xf>
    <xf numFmtId="176" fontId="22" fillId="0" borderId="0" xfId="0" applyNumberFormat="1" applyFont="1">
      <alignment vertical="center"/>
    </xf>
    <xf numFmtId="0" fontId="22" fillId="0" borderId="0" xfId="0" applyFont="1">
      <alignment vertical="center"/>
    </xf>
    <xf numFmtId="0" fontId="22" fillId="0" borderId="0" xfId="0" applyFont="1" applyAlignment="1">
      <alignment horizontal="center" vertical="center"/>
    </xf>
    <xf numFmtId="176" fontId="23" fillId="0" borderId="0" xfId="0" applyNumberFormat="1" applyFont="1">
      <alignment vertical="center"/>
    </xf>
    <xf numFmtId="0" fontId="23" fillId="0" borderId="0" xfId="0" applyFont="1">
      <alignment vertical="center"/>
    </xf>
    <xf numFmtId="0" fontId="23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179" fontId="6" fillId="0" borderId="0" xfId="0" applyNumberFormat="1" applyFont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179" fontId="7" fillId="0" borderId="0" xfId="0" applyNumberFormat="1" applyFont="1" applyAlignment="1">
      <alignment horizontal="center" vertical="center" shrinkToFit="1"/>
    </xf>
    <xf numFmtId="0" fontId="12" fillId="0" borderId="25" xfId="0" applyFont="1" applyBorder="1" applyAlignment="1">
      <alignment horizontal="right" vertical="center" shrinkToFit="1"/>
    </xf>
    <xf numFmtId="178" fontId="12" fillId="0" borderId="26" xfId="0" applyNumberFormat="1" applyFont="1" applyBorder="1" applyAlignment="1">
      <alignment vertical="center" shrinkToFit="1"/>
    </xf>
    <xf numFmtId="0" fontId="12" fillId="0" borderId="26" xfId="0" applyFont="1" applyBorder="1" applyAlignment="1">
      <alignment vertical="center" shrinkToFit="1"/>
    </xf>
    <xf numFmtId="179" fontId="12" fillId="0" borderId="26" xfId="0" applyNumberFormat="1" applyFont="1" applyBorder="1" applyAlignment="1">
      <alignment vertical="center" shrinkToFit="1"/>
    </xf>
    <xf numFmtId="178" fontId="12" fillId="0" borderId="27" xfId="0" applyNumberFormat="1" applyFont="1" applyBorder="1" applyAlignment="1">
      <alignment vertical="center" shrinkToFit="1"/>
    </xf>
    <xf numFmtId="178" fontId="12" fillId="0" borderId="39" xfId="0" applyNumberFormat="1" applyFont="1" applyBorder="1" applyAlignment="1">
      <alignment vertical="center" shrinkToFit="1"/>
    </xf>
    <xf numFmtId="0" fontId="13" fillId="0" borderId="26" xfId="0" applyFont="1" applyBorder="1" applyAlignment="1">
      <alignment vertical="center" shrinkToFit="1"/>
    </xf>
    <xf numFmtId="178" fontId="13" fillId="0" borderId="27" xfId="0" applyNumberFormat="1" applyFont="1" applyBorder="1" applyAlignment="1">
      <alignment vertical="center" shrinkToFit="1"/>
    </xf>
    <xf numFmtId="178" fontId="7" fillId="0" borderId="0" xfId="0" applyNumberFormat="1" applyFont="1" applyAlignment="1">
      <alignment vertical="center" shrinkToFit="1"/>
    </xf>
    <xf numFmtId="0" fontId="12" fillId="0" borderId="28" xfId="0" applyFont="1" applyBorder="1" applyAlignment="1">
      <alignment horizontal="right" vertical="center" shrinkToFit="1"/>
    </xf>
    <xf numFmtId="178" fontId="12" fillId="0" borderId="40" xfId="0" applyNumberFormat="1" applyFont="1" applyBorder="1" applyAlignment="1">
      <alignment vertical="center" shrinkToFit="1"/>
    </xf>
    <xf numFmtId="0" fontId="12" fillId="0" borderId="40" xfId="0" applyFont="1" applyBorder="1" applyAlignment="1">
      <alignment vertical="center" shrinkToFit="1"/>
    </xf>
    <xf numFmtId="179" fontId="13" fillId="0" borderId="29" xfId="0" applyNumberFormat="1" applyFont="1" applyBorder="1" applyAlignment="1">
      <alignment vertical="center" shrinkToFit="1"/>
    </xf>
    <xf numFmtId="178" fontId="12" fillId="0" borderId="30" xfId="0" applyNumberFormat="1" applyFont="1" applyBorder="1" applyAlignment="1">
      <alignment vertical="center" shrinkToFit="1"/>
    </xf>
    <xf numFmtId="178" fontId="12" fillId="0" borderId="41" xfId="0" applyNumberFormat="1" applyFont="1" applyBorder="1" applyAlignment="1">
      <alignment vertical="center" shrinkToFit="1"/>
    </xf>
    <xf numFmtId="0" fontId="13" fillId="0" borderId="40" xfId="0" applyFont="1" applyBorder="1" applyAlignment="1">
      <alignment vertical="center" shrinkToFit="1"/>
    </xf>
    <xf numFmtId="178" fontId="13" fillId="0" borderId="30" xfId="0" applyNumberFormat="1" applyFont="1" applyBorder="1" applyAlignment="1">
      <alignment vertical="center" shrinkToFit="1"/>
    </xf>
    <xf numFmtId="177" fontId="12" fillId="0" borderId="29" xfId="0" applyNumberFormat="1" applyFont="1" applyBorder="1" applyAlignment="1">
      <alignment vertical="center" shrinkToFit="1"/>
    </xf>
    <xf numFmtId="0" fontId="12" fillId="0" borderId="29" xfId="0" applyFont="1" applyBorder="1" applyAlignment="1">
      <alignment vertical="center" shrinkToFit="1"/>
    </xf>
    <xf numFmtId="179" fontId="12" fillId="0" borderId="29" xfId="0" applyNumberFormat="1" applyFont="1" applyBorder="1" applyAlignment="1">
      <alignment vertical="center" shrinkToFit="1"/>
    </xf>
    <xf numFmtId="177" fontId="12" fillId="0" borderId="42" xfId="0" applyNumberFormat="1" applyFont="1" applyBorder="1" applyAlignment="1">
      <alignment vertical="center" shrinkToFit="1"/>
    </xf>
    <xf numFmtId="0" fontId="13" fillId="0" borderId="29" xfId="0" applyFont="1" applyBorder="1" applyAlignment="1">
      <alignment vertical="center" shrinkToFit="1"/>
    </xf>
    <xf numFmtId="0" fontId="12" fillId="0" borderId="31" xfId="0" applyFont="1" applyBorder="1" applyAlignment="1">
      <alignment horizontal="right" vertical="center" shrinkToFit="1"/>
    </xf>
    <xf numFmtId="177" fontId="12" fillId="0" borderId="32" xfId="0" applyNumberFormat="1" applyFont="1" applyBorder="1" applyAlignment="1">
      <alignment vertical="center" shrinkToFit="1"/>
    </xf>
    <xf numFmtId="0" fontId="12" fillId="0" borderId="32" xfId="0" applyFont="1" applyBorder="1" applyAlignment="1">
      <alignment vertical="center" shrinkToFit="1"/>
    </xf>
    <xf numFmtId="179" fontId="12" fillId="0" borderId="32" xfId="0" applyNumberFormat="1" applyFont="1" applyBorder="1" applyAlignment="1">
      <alignment vertical="center" shrinkToFit="1"/>
    </xf>
    <xf numFmtId="178" fontId="12" fillId="0" borderId="33" xfId="0" applyNumberFormat="1" applyFont="1" applyBorder="1" applyAlignment="1">
      <alignment vertical="center" shrinkToFit="1"/>
    </xf>
    <xf numFmtId="177" fontId="12" fillId="0" borderId="43" xfId="0" applyNumberFormat="1" applyFont="1" applyBorder="1" applyAlignment="1">
      <alignment vertical="center" shrinkToFit="1"/>
    </xf>
    <xf numFmtId="0" fontId="13" fillId="0" borderId="32" xfId="0" applyFont="1" applyBorder="1" applyAlignment="1">
      <alignment vertical="center" shrinkToFit="1"/>
    </xf>
    <xf numFmtId="178" fontId="13" fillId="0" borderId="33" xfId="0" applyNumberFormat="1" applyFont="1" applyBorder="1" applyAlignment="1">
      <alignment vertical="center" shrinkToFit="1"/>
    </xf>
    <xf numFmtId="176" fontId="12" fillId="0" borderId="0" xfId="0" applyNumberFormat="1" applyFont="1" applyAlignment="1">
      <alignment vertical="center" shrinkToFit="1"/>
    </xf>
    <xf numFmtId="0" fontId="12" fillId="0" borderId="0" xfId="0" applyFont="1" applyAlignment="1">
      <alignment vertical="center" shrinkToFit="1"/>
    </xf>
    <xf numFmtId="0" fontId="12" fillId="0" borderId="0" xfId="0" applyFont="1" applyAlignment="1">
      <alignment horizontal="right" vertical="center" shrinkToFit="1"/>
    </xf>
    <xf numFmtId="178" fontId="13" fillId="0" borderId="3" xfId="0" applyNumberFormat="1" applyFont="1" applyBorder="1" applyAlignment="1">
      <alignment vertical="center" shrinkToFit="1"/>
    </xf>
    <xf numFmtId="0" fontId="13" fillId="0" borderId="1" xfId="0" applyFont="1" applyBorder="1" applyAlignment="1">
      <alignment horizontal="right" vertical="center" shrinkToFit="1"/>
    </xf>
    <xf numFmtId="176" fontId="13" fillId="0" borderId="0" xfId="0" applyNumberFormat="1" applyFont="1" applyAlignment="1">
      <alignment vertical="center" shrinkToFit="1"/>
    </xf>
    <xf numFmtId="0" fontId="13" fillId="0" borderId="0" xfId="0" applyFont="1" applyAlignment="1">
      <alignment horizontal="right" vertical="center" shrinkToFit="1"/>
    </xf>
    <xf numFmtId="0" fontId="12" fillId="0" borderId="2" xfId="0" applyFont="1" applyBorder="1" applyAlignment="1">
      <alignment horizontal="right" vertical="center" shrinkToFit="1"/>
    </xf>
    <xf numFmtId="176" fontId="12" fillId="0" borderId="6" xfId="0" applyNumberFormat="1" applyFont="1" applyBorder="1" applyAlignment="1">
      <alignment vertical="center" shrinkToFit="1"/>
    </xf>
    <xf numFmtId="0" fontId="12" fillId="0" borderId="6" xfId="0" applyFont="1" applyBorder="1" applyAlignment="1">
      <alignment vertical="center" shrinkToFit="1"/>
    </xf>
    <xf numFmtId="178" fontId="13" fillId="0" borderId="4" xfId="0" applyNumberFormat="1" applyFont="1" applyBorder="1" applyAlignment="1">
      <alignment vertical="center" shrinkToFit="1"/>
    </xf>
    <xf numFmtId="0" fontId="13" fillId="0" borderId="2" xfId="0" applyFont="1" applyBorder="1" applyAlignment="1">
      <alignment horizontal="right" vertical="center" shrinkToFit="1"/>
    </xf>
    <xf numFmtId="176" fontId="13" fillId="0" borderId="6" xfId="0" applyNumberFormat="1" applyFont="1" applyBorder="1" applyAlignment="1">
      <alignment vertical="center" shrinkToFit="1"/>
    </xf>
    <xf numFmtId="0" fontId="13" fillId="0" borderId="6" xfId="0" applyFont="1" applyBorder="1" applyAlignment="1">
      <alignment vertical="center" shrinkToFit="1"/>
    </xf>
    <xf numFmtId="0" fontId="13" fillId="0" borderId="6" xfId="0" applyFont="1" applyBorder="1" applyAlignment="1">
      <alignment horizontal="right" vertical="center" shrinkToFit="1"/>
    </xf>
    <xf numFmtId="0" fontId="24" fillId="0" borderId="0" xfId="0" applyFont="1">
      <alignment vertical="center"/>
    </xf>
    <xf numFmtId="0" fontId="15" fillId="0" borderId="0" xfId="0" applyFont="1">
      <alignment vertical="center"/>
    </xf>
    <xf numFmtId="0" fontId="18" fillId="0" borderId="0" xfId="0" applyFont="1" applyAlignment="1">
      <alignment horizontal="left" vertical="center"/>
    </xf>
    <xf numFmtId="176" fontId="25" fillId="0" borderId="0" xfId="0" applyNumberFormat="1" applyFont="1">
      <alignment vertical="center"/>
    </xf>
    <xf numFmtId="0" fontId="25" fillId="0" borderId="0" xfId="0" applyFont="1">
      <alignment vertical="center"/>
    </xf>
    <xf numFmtId="0" fontId="25" fillId="0" borderId="0" xfId="0" applyFont="1" applyAlignment="1">
      <alignment horizontal="center" vertical="center"/>
    </xf>
    <xf numFmtId="176" fontId="26" fillId="0" borderId="0" xfId="0" applyNumberFormat="1" applyFont="1">
      <alignment vertical="center"/>
    </xf>
    <xf numFmtId="0" fontId="26" fillId="0" borderId="0" xfId="0" applyFont="1">
      <alignment vertical="center"/>
    </xf>
    <xf numFmtId="0" fontId="26" fillId="0" borderId="0" xfId="0" applyFont="1" applyAlignment="1">
      <alignment horizontal="center" vertical="center"/>
    </xf>
    <xf numFmtId="0" fontId="6" fillId="0" borderId="26" xfId="0" applyFont="1" applyBorder="1">
      <alignment vertical="center"/>
    </xf>
    <xf numFmtId="178" fontId="12" fillId="0" borderId="42" xfId="0" applyNumberFormat="1" applyFont="1" applyBorder="1" applyAlignment="1">
      <alignment vertical="center" shrinkToFit="1"/>
    </xf>
    <xf numFmtId="177" fontId="13" fillId="0" borderId="29" xfId="0" applyNumberFormat="1" applyFont="1" applyBorder="1" applyAlignment="1">
      <alignment vertical="center" shrinkToFit="1"/>
    </xf>
    <xf numFmtId="0" fontId="13" fillId="0" borderId="28" xfId="0" applyFont="1" applyBorder="1" applyAlignment="1">
      <alignment horizontal="right" vertical="center" shrinkToFit="1"/>
    </xf>
    <xf numFmtId="177" fontId="13" fillId="0" borderId="42" xfId="0" applyNumberFormat="1" applyFont="1" applyBorder="1" applyAlignment="1">
      <alignment vertical="center" shrinkToFit="1"/>
    </xf>
    <xf numFmtId="177" fontId="13" fillId="0" borderId="32" xfId="0" applyNumberFormat="1" applyFont="1" applyBorder="1" applyAlignment="1">
      <alignment vertical="center" shrinkToFit="1"/>
    </xf>
    <xf numFmtId="0" fontId="13" fillId="0" borderId="31" xfId="0" applyFont="1" applyBorder="1" applyAlignment="1">
      <alignment horizontal="right" vertical="center" shrinkToFit="1"/>
    </xf>
    <xf numFmtId="177" fontId="13" fillId="0" borderId="43" xfId="0" applyNumberFormat="1" applyFont="1" applyBorder="1" applyAlignment="1">
      <alignment vertical="center" shrinkToFit="1"/>
    </xf>
    <xf numFmtId="178" fontId="13" fillId="5" borderId="3" xfId="0" applyNumberFormat="1" applyFont="1" applyFill="1" applyBorder="1" applyAlignment="1">
      <alignment vertical="center" shrinkToFit="1"/>
    </xf>
    <xf numFmtId="178" fontId="13" fillId="6" borderId="3" xfId="0" applyNumberFormat="1" applyFont="1" applyFill="1" applyBorder="1" applyAlignment="1">
      <alignment vertical="center" shrinkToFit="1"/>
    </xf>
    <xf numFmtId="178" fontId="11" fillId="3" borderId="16" xfId="0" applyNumberFormat="1" applyFont="1" applyFill="1" applyBorder="1" applyAlignment="1">
      <alignment horizontal="right" vertical="center" shrinkToFit="1"/>
    </xf>
    <xf numFmtId="0" fontId="5" fillId="7" borderId="0" xfId="0" applyFont="1" applyFill="1" applyAlignment="1">
      <alignment horizontal="center" vertical="center"/>
    </xf>
    <xf numFmtId="0" fontId="16" fillId="0" borderId="0" xfId="0" applyFont="1" applyBorder="1" applyAlignment="1">
      <alignment horizontal="right" vertical="center" shrinkToFit="1"/>
    </xf>
    <xf numFmtId="0" fontId="16" fillId="0" borderId="38" xfId="0" applyFont="1" applyBorder="1" applyAlignment="1">
      <alignment horizontal="right" vertical="center" shrinkToFit="1"/>
    </xf>
    <xf numFmtId="0" fontId="14" fillId="0" borderId="0" xfId="0" applyFont="1" applyAlignment="1">
      <alignment horizontal="left" vertical="center" shrinkToFit="1"/>
    </xf>
    <xf numFmtId="0" fontId="9" fillId="0" borderId="20" xfId="0" applyFont="1" applyBorder="1" applyAlignment="1">
      <alignment horizontal="right" vertical="center" shrinkToFit="1"/>
    </xf>
    <xf numFmtId="0" fontId="9" fillId="0" borderId="34" xfId="0" applyFont="1" applyBorder="1" applyAlignment="1">
      <alignment horizontal="right" vertical="center" shrinkToFit="1"/>
    </xf>
    <xf numFmtId="0" fontId="9" fillId="0" borderId="23" xfId="0" applyFont="1" applyBorder="1" applyAlignment="1">
      <alignment horizontal="right" vertical="center" shrinkToFit="1"/>
    </xf>
    <xf numFmtId="0" fontId="11" fillId="3" borderId="17" xfId="0" applyFont="1" applyFill="1" applyBorder="1" applyAlignment="1">
      <alignment horizontal="right" vertical="center" shrinkToFit="1"/>
    </xf>
    <xf numFmtId="0" fontId="11" fillId="3" borderId="18" xfId="0" applyFont="1" applyFill="1" applyBorder="1" applyAlignment="1">
      <alignment horizontal="right" vertical="center" shrinkToFit="1"/>
    </xf>
    <xf numFmtId="0" fontId="9" fillId="0" borderId="21" xfId="0" applyFont="1" applyBorder="1" applyAlignment="1">
      <alignment horizontal="right" vertical="center" shrinkToFit="1"/>
    </xf>
    <xf numFmtId="0" fontId="9" fillId="0" borderId="22" xfId="0" applyFont="1" applyBorder="1" applyAlignment="1">
      <alignment horizontal="right" vertical="center" shrinkToFit="1"/>
    </xf>
    <xf numFmtId="0" fontId="16" fillId="0" borderId="0" xfId="0" applyFont="1" applyAlignment="1">
      <alignment horizontal="right" vertical="center" shrinkToFit="1"/>
    </xf>
    <xf numFmtId="0" fontId="16" fillId="0" borderId="12" xfId="0" applyFont="1" applyBorder="1" applyAlignment="1">
      <alignment horizontal="right" vertical="center" shrinkToFit="1"/>
    </xf>
    <xf numFmtId="176" fontId="17" fillId="0" borderId="0" xfId="0" applyNumberFormat="1" applyFont="1" applyBorder="1" applyAlignment="1">
      <alignment horizontal="right" vertical="center" shrinkToFit="1"/>
    </xf>
    <xf numFmtId="178" fontId="16" fillId="0" borderId="0" xfId="0" applyNumberFormat="1" applyFont="1" applyBorder="1" applyAlignment="1">
      <alignment horizontal="right" vertical="center" shrinkToFit="1"/>
    </xf>
    <xf numFmtId="0" fontId="11" fillId="0" borderId="0" xfId="0" applyFont="1" applyBorder="1" applyAlignment="1">
      <alignment horizontal="left" vertical="center" shrinkToFit="1"/>
    </xf>
    <xf numFmtId="176" fontId="17" fillId="0" borderId="19" xfId="0" applyNumberFormat="1" applyFont="1" applyBorder="1" applyAlignment="1">
      <alignment horizontal="right" vertical="center" shrinkToFit="1"/>
    </xf>
    <xf numFmtId="178" fontId="17" fillId="0" borderId="0" xfId="0" applyNumberFormat="1" applyFont="1" applyFill="1" applyBorder="1" applyAlignment="1">
      <alignment horizontal="center" vertical="center" shrinkToFit="1"/>
    </xf>
    <xf numFmtId="178" fontId="17" fillId="0" borderId="12" xfId="0" applyNumberFormat="1" applyFont="1" applyFill="1" applyBorder="1" applyAlignment="1">
      <alignment horizontal="center" vertical="center" shrinkToFit="1"/>
    </xf>
    <xf numFmtId="0" fontId="5" fillId="3" borderId="0" xfId="0" applyFont="1" applyFill="1" applyAlignment="1">
      <alignment horizontal="center" vertical="center" shrinkToFit="1"/>
    </xf>
    <xf numFmtId="14" fontId="10" fillId="2" borderId="34" xfId="0" applyNumberFormat="1" applyFont="1" applyFill="1" applyBorder="1" applyAlignment="1">
      <alignment horizontal="right" vertical="center" shrinkToFit="1"/>
    </xf>
    <xf numFmtId="14" fontId="10" fillId="2" borderId="35" xfId="0" applyNumberFormat="1" applyFont="1" applyFill="1" applyBorder="1" applyAlignment="1">
      <alignment horizontal="right" vertical="center" shrinkToFit="1"/>
    </xf>
    <xf numFmtId="14" fontId="10" fillId="2" borderId="36" xfId="0" applyNumberFormat="1" applyFont="1" applyFill="1" applyBorder="1" applyAlignment="1">
      <alignment horizontal="right" vertical="center" shrinkToFit="1"/>
    </xf>
    <xf numFmtId="14" fontId="10" fillId="2" borderId="37" xfId="0" applyNumberFormat="1" applyFont="1" applyFill="1" applyBorder="1" applyAlignment="1">
      <alignment horizontal="right" vertical="center" shrinkToFit="1"/>
    </xf>
    <xf numFmtId="179" fontId="9" fillId="2" borderId="21" xfId="0" applyNumberFormat="1" applyFont="1" applyFill="1" applyBorder="1" applyAlignment="1">
      <alignment horizontal="right" vertical="center" shrinkToFit="1"/>
    </xf>
    <xf numFmtId="179" fontId="9" fillId="2" borderId="22" xfId="0" applyNumberFormat="1" applyFont="1" applyFill="1" applyBorder="1" applyAlignment="1">
      <alignment horizontal="right" vertical="center" shrinkToFit="1"/>
    </xf>
    <xf numFmtId="176" fontId="17" fillId="0" borderId="0" xfId="0" applyNumberFormat="1" applyFont="1" applyFill="1" applyAlignment="1">
      <alignment horizontal="right" vertical="center" shrinkToFit="1"/>
    </xf>
    <xf numFmtId="0" fontId="17" fillId="0" borderId="0" xfId="0" applyFont="1" applyBorder="1" applyAlignment="1">
      <alignment horizontal="left" vertical="center" shrinkToFit="1"/>
    </xf>
    <xf numFmtId="0" fontId="17" fillId="0" borderId="7" xfId="0" applyFont="1" applyBorder="1" applyAlignment="1">
      <alignment horizontal="left" vertical="center" shrinkToFit="1"/>
    </xf>
    <xf numFmtId="0" fontId="17" fillId="0" borderId="0" xfId="0" applyFont="1" applyFill="1" applyBorder="1" applyAlignment="1">
      <alignment horizontal="left" vertical="center" shrinkToFit="1"/>
    </xf>
    <xf numFmtId="0" fontId="16" fillId="0" borderId="0" xfId="0" applyFont="1" applyBorder="1" applyAlignment="1">
      <alignment horizontal="center" vertical="center" shrinkToFit="1"/>
    </xf>
    <xf numFmtId="0" fontId="16" fillId="0" borderId="7" xfId="0" applyFont="1" applyBorder="1" applyAlignment="1">
      <alignment horizontal="center" vertical="center" shrinkToFit="1"/>
    </xf>
    <xf numFmtId="178" fontId="16" fillId="5" borderId="0" xfId="0" applyNumberFormat="1" applyFont="1" applyFill="1" applyBorder="1" applyAlignment="1">
      <alignment horizontal="center" vertical="center" shrinkToFit="1"/>
    </xf>
    <xf numFmtId="0" fontId="16" fillId="5" borderId="0" xfId="0" applyFont="1" applyFill="1" applyBorder="1" applyAlignment="1">
      <alignment horizontal="center" vertical="center" shrinkToFit="1"/>
    </xf>
    <xf numFmtId="178" fontId="16" fillId="6" borderId="7" xfId="0" applyNumberFormat="1" applyFont="1" applyFill="1" applyBorder="1" applyAlignment="1">
      <alignment horizontal="center" vertical="center" shrinkToFit="1"/>
    </xf>
    <xf numFmtId="0" fontId="16" fillId="6" borderId="7" xfId="0" applyFont="1" applyFill="1" applyBorder="1" applyAlignment="1">
      <alignment horizontal="center" vertical="center" shrinkToFit="1"/>
    </xf>
    <xf numFmtId="178" fontId="16" fillId="0" borderId="7" xfId="0" applyNumberFormat="1" applyFont="1" applyBorder="1" applyAlignment="1">
      <alignment horizontal="right" vertical="center" shrinkToFit="1"/>
    </xf>
    <xf numFmtId="0" fontId="16" fillId="0" borderId="7" xfId="0" applyFont="1" applyBorder="1" applyAlignment="1">
      <alignment horizontal="right" vertical="center" shrinkToFit="1"/>
    </xf>
    <xf numFmtId="178" fontId="16" fillId="0" borderId="0" xfId="0" applyNumberFormat="1" applyFont="1" applyFill="1" applyBorder="1" applyAlignment="1">
      <alignment horizontal="right" vertical="center" shrinkToFit="1"/>
    </xf>
    <xf numFmtId="0" fontId="16" fillId="0" borderId="0" xfId="0" applyFont="1" applyFill="1" applyBorder="1" applyAlignment="1">
      <alignment horizontal="right" vertical="center" shrinkToFit="1"/>
    </xf>
    <xf numFmtId="178" fontId="11" fillId="8" borderId="16" xfId="0" applyNumberFormat="1" applyFont="1" applyFill="1" applyBorder="1" applyAlignment="1">
      <alignment horizontal="right" vertical="center" shrinkToFit="1"/>
    </xf>
    <xf numFmtId="0" fontId="11" fillId="8" borderId="17" xfId="0" applyFont="1" applyFill="1" applyBorder="1" applyAlignment="1">
      <alignment horizontal="right" vertical="center" shrinkToFit="1"/>
    </xf>
    <xf numFmtId="0" fontId="11" fillId="8" borderId="18" xfId="0" applyFont="1" applyFill="1" applyBorder="1" applyAlignment="1">
      <alignment horizontal="right" vertical="center" shrinkToFi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colors>
    <mruColors>
      <color rgb="FFFFD5FF"/>
      <color rgb="FF0000FF"/>
      <color rgb="FFFFCCFF"/>
      <color rgb="FFFFAFFF"/>
      <color rgb="FFFFE5FF"/>
      <color rgb="FFFFCCCC"/>
      <color rgb="FFCC99FF"/>
      <color rgb="FF9966FF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0</xdr:colOff>
      <xdr:row>0</xdr:row>
      <xdr:rowOff>0</xdr:rowOff>
    </xdr:from>
    <xdr:to>
      <xdr:col>32</xdr:col>
      <xdr:colOff>691490</xdr:colOff>
      <xdr:row>38</xdr:row>
      <xdr:rowOff>40820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518CF7E4-2EF6-4A2C-939B-85CCCB1C8666}"/>
            </a:ext>
          </a:extLst>
        </xdr:cNvPr>
        <xdr:cNvSpPr/>
      </xdr:nvSpPr>
      <xdr:spPr>
        <a:xfrm>
          <a:off x="8728364" y="0"/>
          <a:ext cx="9696944" cy="8197684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19</xdr:col>
      <xdr:colOff>136070</xdr:colOff>
      <xdr:row>0</xdr:row>
      <xdr:rowOff>81642</xdr:rowOff>
    </xdr:from>
    <xdr:to>
      <xdr:col>30</xdr:col>
      <xdr:colOff>571498</xdr:colOff>
      <xdr:row>23</xdr:row>
      <xdr:rowOff>163286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771B2861-FF9F-47D5-9E62-DF79218A67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776606" y="81642"/>
          <a:ext cx="7919356" cy="609600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2845</xdr:colOff>
      <xdr:row>0</xdr:row>
      <xdr:rowOff>0</xdr:rowOff>
    </xdr:from>
    <xdr:to>
      <xdr:col>32</xdr:col>
      <xdr:colOff>681965</xdr:colOff>
      <xdr:row>37</xdr:row>
      <xdr:rowOff>88691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96D89553-418C-4FFD-80F5-D78075E64C03}"/>
            </a:ext>
          </a:extLst>
        </xdr:cNvPr>
        <xdr:cNvSpPr/>
      </xdr:nvSpPr>
      <xdr:spPr>
        <a:xfrm>
          <a:off x="8731209" y="0"/>
          <a:ext cx="9684574" cy="7951146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19</xdr:col>
      <xdr:colOff>90673</xdr:colOff>
      <xdr:row>0</xdr:row>
      <xdr:rowOff>0</xdr:rowOff>
    </xdr:from>
    <xdr:to>
      <xdr:col>31</xdr:col>
      <xdr:colOff>34188</xdr:colOff>
      <xdr:row>22</xdr:row>
      <xdr:rowOff>40821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5CC0E21A-AFCE-496D-AF12-C172A43CD6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731209" y="0"/>
          <a:ext cx="8107800" cy="59191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F6C9B-B2A2-4FDA-9648-A0770CD45536}">
  <sheetPr>
    <tabColor theme="4" tint="0.59999389629810485"/>
  </sheetPr>
  <dimension ref="A1:AF40"/>
  <sheetViews>
    <sheetView tabSelected="1" view="pageBreakPreview" zoomScale="70" zoomScaleNormal="85" zoomScaleSheetLayoutView="70" workbookViewId="0">
      <selection activeCell="C2" sqref="C2"/>
    </sheetView>
  </sheetViews>
  <sheetFormatPr defaultRowHeight="13.5" x14ac:dyDescent="0.15"/>
  <cols>
    <col min="1" max="2" width="1.25" customWidth="1"/>
    <col min="3" max="3" width="3.75" style="5" customWidth="1"/>
    <col min="4" max="4" width="13.875" style="6" bestFit="1" customWidth="1"/>
    <col min="5" max="5" width="11.25" style="4" customWidth="1"/>
    <col min="6" max="6" width="2.5" style="5" customWidth="1"/>
    <col min="7" max="7" width="6.25" style="5" customWidth="1"/>
    <col min="8" max="8" width="2.5" style="5" customWidth="1"/>
    <col min="9" max="9" width="13.75" style="5" customWidth="1"/>
    <col min="10" max="10" width="3.125" style="7" customWidth="1"/>
    <col min="11" max="11" width="13.875" style="8" customWidth="1"/>
    <col min="12" max="12" width="11.25" style="9" customWidth="1"/>
    <col min="13" max="13" width="2.5" style="7" customWidth="1"/>
    <col min="14" max="14" width="6.25" style="7" customWidth="1"/>
    <col min="15" max="15" width="2.5" style="7" customWidth="1"/>
    <col min="16" max="16" width="13.75" style="7" customWidth="1"/>
    <col min="17" max="18" width="1.25" style="5" customWidth="1"/>
    <col min="19" max="19" width="1.125" customWidth="1"/>
    <col min="20" max="22" width="9" customWidth="1"/>
  </cols>
  <sheetData>
    <row r="1" spans="1:32" ht="30" customHeight="1" x14ac:dyDescent="0.15">
      <c r="A1" s="196" t="s">
        <v>29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196"/>
      <c r="M1" s="196"/>
      <c r="N1" s="196"/>
      <c r="O1" s="196"/>
      <c r="P1" s="196"/>
      <c r="Q1" s="196"/>
      <c r="R1" s="196"/>
      <c r="S1" s="3"/>
      <c r="T1" s="3"/>
      <c r="U1" s="3"/>
      <c r="V1" s="2"/>
      <c r="W1" s="3"/>
      <c r="X1" s="3"/>
      <c r="Y1" s="3"/>
      <c r="Z1" s="3"/>
      <c r="AA1" s="3"/>
      <c r="AB1" s="3"/>
      <c r="AC1" s="3"/>
      <c r="AD1" s="3"/>
      <c r="AE1" s="3"/>
      <c r="AF1" s="3"/>
    </row>
    <row r="2" spans="1:32" ht="15" customHeight="1" thickBot="1" x14ac:dyDescent="0.2"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</row>
    <row r="3" spans="1:32" ht="15" customHeight="1" x14ac:dyDescent="0.15">
      <c r="B3" s="43"/>
      <c r="C3" s="44"/>
      <c r="D3" s="45"/>
      <c r="E3" s="46"/>
      <c r="F3" s="47"/>
      <c r="G3" s="47"/>
      <c r="H3" s="47"/>
      <c r="I3" s="47"/>
      <c r="J3" s="48"/>
      <c r="K3" s="49"/>
      <c r="L3" s="50"/>
      <c r="M3" s="48"/>
      <c r="N3" s="48"/>
      <c r="O3" s="48"/>
      <c r="P3" s="48"/>
      <c r="Q3" s="51"/>
      <c r="R3" s="35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</row>
    <row r="4" spans="1:32" ht="22.5" customHeight="1" x14ac:dyDescent="0.15">
      <c r="B4" s="52"/>
      <c r="C4" s="98" t="s">
        <v>44</v>
      </c>
      <c r="D4" s="33"/>
      <c r="E4" s="34"/>
      <c r="F4" s="35"/>
      <c r="G4" s="35"/>
      <c r="H4" s="35"/>
      <c r="I4" s="35"/>
      <c r="J4" s="36"/>
      <c r="K4" s="37"/>
      <c r="L4" s="38"/>
      <c r="M4" s="36"/>
      <c r="N4" s="36"/>
      <c r="O4" s="36"/>
      <c r="P4" s="36"/>
      <c r="Q4" s="53"/>
      <c r="R4" s="35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</row>
    <row r="5" spans="1:32" ht="15" customHeight="1" thickBot="1" x14ac:dyDescent="0.2">
      <c r="B5" s="52"/>
      <c r="C5" s="35"/>
      <c r="D5" s="33"/>
      <c r="E5" s="66"/>
      <c r="F5" s="35"/>
      <c r="G5" s="35"/>
      <c r="H5" s="35"/>
      <c r="I5" s="35"/>
      <c r="J5" s="37"/>
      <c r="K5" s="37"/>
      <c r="L5" s="37"/>
      <c r="M5" s="36"/>
      <c r="N5" s="36"/>
      <c r="O5" s="36"/>
      <c r="P5" s="36"/>
      <c r="Q5" s="53"/>
      <c r="R5" s="35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</row>
    <row r="6" spans="1:32" ht="26.25" customHeight="1" thickTop="1" thickBot="1" x14ac:dyDescent="0.2">
      <c r="B6" s="52"/>
      <c r="C6" s="181" t="s">
        <v>31</v>
      </c>
      <c r="D6" s="182"/>
      <c r="E6" s="197">
        <v>46297</v>
      </c>
      <c r="F6" s="198"/>
      <c r="G6" s="97" t="s">
        <v>41</v>
      </c>
      <c r="L6" s="40"/>
      <c r="M6" s="36"/>
      <c r="N6" s="36"/>
      <c r="O6" s="36"/>
      <c r="P6" s="36"/>
      <c r="Q6" s="54"/>
      <c r="R6" s="39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</row>
    <row r="7" spans="1:32" ht="7.5" customHeight="1" thickTop="1" thickBot="1" x14ac:dyDescent="0.2">
      <c r="B7" s="52"/>
      <c r="C7" s="14"/>
      <c r="D7" s="14"/>
      <c r="E7" s="42"/>
      <c r="F7" s="31"/>
      <c r="G7" s="30"/>
      <c r="H7" s="30"/>
      <c r="I7" s="14"/>
      <c r="J7" s="14"/>
      <c r="K7" s="14"/>
      <c r="L7" s="14"/>
      <c r="M7" s="55"/>
      <c r="N7" s="55"/>
      <c r="O7" s="55"/>
      <c r="P7" s="55"/>
      <c r="Q7" s="56"/>
      <c r="R7" s="30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</row>
    <row r="8" spans="1:32" ht="26.25" customHeight="1" thickTop="1" thickBot="1" x14ac:dyDescent="0.2">
      <c r="B8" s="52"/>
      <c r="C8" s="183" t="s">
        <v>32</v>
      </c>
      <c r="D8" s="183"/>
      <c r="E8" s="199">
        <v>46358</v>
      </c>
      <c r="F8" s="200"/>
      <c r="G8" s="97" t="s">
        <v>42</v>
      </c>
      <c r="H8" s="41"/>
      <c r="I8" s="41"/>
      <c r="J8" s="41"/>
      <c r="L8" s="40"/>
      <c r="M8" s="192" t="s">
        <v>26</v>
      </c>
      <c r="N8" s="192"/>
      <c r="O8" s="192"/>
      <c r="P8" s="192"/>
      <c r="Q8" s="54"/>
      <c r="R8" s="39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</row>
    <row r="9" spans="1:32" ht="7.5" customHeight="1" thickTop="1" thickBot="1" x14ac:dyDescent="0.2">
      <c r="B9" s="52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57"/>
      <c r="R9" s="14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</row>
    <row r="10" spans="1:32" ht="27" customHeight="1" thickTop="1" thickBot="1" x14ac:dyDescent="0.2">
      <c r="B10" s="52"/>
      <c r="C10" s="186" t="s">
        <v>33</v>
      </c>
      <c r="D10" s="187"/>
      <c r="E10" s="201">
        <v>40</v>
      </c>
      <c r="F10" s="202"/>
      <c r="G10" s="97" t="s">
        <v>43</v>
      </c>
      <c r="H10" s="41"/>
      <c r="I10" s="41"/>
      <c r="J10" s="41"/>
      <c r="L10" s="40"/>
      <c r="M10" s="176">
        <f>M20</f>
        <v>6760</v>
      </c>
      <c r="N10" s="184"/>
      <c r="O10" s="184"/>
      <c r="P10" s="185"/>
      <c r="Q10" s="54"/>
      <c r="R10" s="39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</row>
    <row r="11" spans="1:32" ht="15" customHeight="1" thickTop="1" thickBot="1" x14ac:dyDescent="0.2">
      <c r="B11" s="58"/>
      <c r="C11" s="59"/>
      <c r="D11" s="59"/>
      <c r="E11" s="60"/>
      <c r="F11" s="61"/>
      <c r="G11" s="59"/>
      <c r="H11" s="59"/>
      <c r="I11" s="59"/>
      <c r="J11" s="59"/>
      <c r="K11" s="62"/>
      <c r="L11" s="63"/>
      <c r="M11" s="28"/>
      <c r="N11" s="64"/>
      <c r="O11" s="64"/>
      <c r="P11" s="64"/>
      <c r="Q11" s="65"/>
      <c r="R11" s="30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</row>
    <row r="12" spans="1:32" ht="15" customHeight="1" thickBot="1" x14ac:dyDescent="0.2">
      <c r="B12" s="87"/>
      <c r="C12" s="14"/>
      <c r="D12" s="14"/>
      <c r="E12" s="15"/>
      <c r="F12" s="95"/>
      <c r="G12" s="14"/>
      <c r="H12" s="14"/>
      <c r="I12" s="14"/>
      <c r="J12" s="14"/>
      <c r="K12" s="17"/>
      <c r="L12" s="96"/>
      <c r="M12" s="19"/>
      <c r="N12" s="20"/>
      <c r="O12" s="20"/>
      <c r="P12" s="20"/>
      <c r="Q12" s="30"/>
      <c r="R12" s="30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</row>
    <row r="13" spans="1:32" ht="27" customHeight="1" thickBot="1" x14ac:dyDescent="0.2">
      <c r="B13" s="188" t="s">
        <v>38</v>
      </c>
      <c r="C13" s="188"/>
      <c r="D13" s="189"/>
      <c r="E13" s="84">
        <f>_xlfn.DAYS(D40,E6)</f>
        <v>-2</v>
      </c>
      <c r="G13" s="178" t="s">
        <v>39</v>
      </c>
      <c r="H13" s="178"/>
      <c r="I13" s="178"/>
      <c r="J13" s="179"/>
      <c r="K13" s="86">
        <f>_xlfn.DAYS(E8,D40)</f>
        <v>63</v>
      </c>
      <c r="L13" s="96"/>
      <c r="M13" s="194" t="s">
        <v>40</v>
      </c>
      <c r="N13" s="194"/>
      <c r="O13" s="195"/>
      <c r="P13" s="12">
        <f>_xlfn.DAYS(E8,E6)</f>
        <v>61</v>
      </c>
      <c r="Q13" s="30"/>
      <c r="R13" s="30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</row>
    <row r="14" spans="1:32" ht="15" customHeight="1" x14ac:dyDescent="0.15">
      <c r="C14" s="13"/>
      <c r="D14" s="14"/>
      <c r="E14" s="15"/>
      <c r="F14" s="16"/>
      <c r="G14" s="13"/>
      <c r="H14" s="13"/>
      <c r="I14" s="13"/>
      <c r="J14" s="13"/>
      <c r="K14" s="17"/>
      <c r="L14" s="18"/>
      <c r="M14" s="19"/>
      <c r="N14" s="20"/>
      <c r="O14" s="20"/>
      <c r="P14" s="20"/>
      <c r="Q14" s="21"/>
      <c r="R14" s="21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</row>
    <row r="15" spans="1:32" ht="27" customHeight="1" x14ac:dyDescent="0.15">
      <c r="C15" s="180" t="s">
        <v>34</v>
      </c>
      <c r="D15" s="180"/>
      <c r="E15" s="180"/>
      <c r="F15" s="180"/>
      <c r="G15" s="180"/>
      <c r="H15" s="180"/>
      <c r="I15" s="180"/>
      <c r="J15" s="180"/>
      <c r="K15" s="180"/>
      <c r="L15" s="180"/>
      <c r="M15" s="180"/>
      <c r="N15" s="180"/>
      <c r="O15" s="180"/>
      <c r="P15" s="180"/>
      <c r="Q15" s="180"/>
      <c r="R15" s="180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</row>
    <row r="16" spans="1:32" ht="27" customHeight="1" x14ac:dyDescent="0.15">
      <c r="C16" s="11"/>
      <c r="D16" s="207" t="s">
        <v>27</v>
      </c>
      <c r="E16" s="207"/>
      <c r="F16" s="209">
        <f>I35</f>
        <v>5008</v>
      </c>
      <c r="G16" s="210"/>
      <c r="H16" s="67" t="s">
        <v>22</v>
      </c>
      <c r="I16" s="83">
        <f>E13</f>
        <v>-2</v>
      </c>
      <c r="J16" s="68" t="s">
        <v>23</v>
      </c>
      <c r="K16" s="69">
        <f>P13</f>
        <v>61</v>
      </c>
      <c r="L16" s="70" t="s">
        <v>24</v>
      </c>
      <c r="M16" s="191">
        <f>ROUNDDOWN(F16*I16/K16,0)</f>
        <v>-164</v>
      </c>
      <c r="N16" s="178"/>
      <c r="O16" s="204" t="s">
        <v>25</v>
      </c>
      <c r="P16" s="204"/>
      <c r="Q16" s="204"/>
      <c r="R16" s="22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</row>
    <row r="17" spans="1:32" ht="27" customHeight="1" thickBot="1" x14ac:dyDescent="0.2">
      <c r="C17" s="11"/>
      <c r="D17" s="208" t="s">
        <v>28</v>
      </c>
      <c r="E17" s="208"/>
      <c r="F17" s="211">
        <f>P35</f>
        <v>6110</v>
      </c>
      <c r="G17" s="212"/>
      <c r="H17" s="71" t="s">
        <v>22</v>
      </c>
      <c r="I17" s="85">
        <f>K13</f>
        <v>63</v>
      </c>
      <c r="J17" s="72" t="s">
        <v>23</v>
      </c>
      <c r="K17" s="73">
        <f>P13</f>
        <v>61</v>
      </c>
      <c r="L17" s="74" t="s">
        <v>24</v>
      </c>
      <c r="M17" s="213">
        <f>ROUNDDOWN(F17*I17/K17,0)</f>
        <v>6310</v>
      </c>
      <c r="N17" s="214"/>
      <c r="O17" s="205" t="s">
        <v>25</v>
      </c>
      <c r="P17" s="205"/>
      <c r="Q17" s="205"/>
      <c r="R17" s="22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</row>
    <row r="18" spans="1:32" ht="27" customHeight="1" thickTop="1" x14ac:dyDescent="0.15">
      <c r="C18" s="11"/>
      <c r="D18" s="75"/>
      <c r="E18" s="76"/>
      <c r="F18" s="77"/>
      <c r="G18" s="77"/>
      <c r="H18" s="77"/>
      <c r="I18" s="77"/>
      <c r="J18" s="78"/>
      <c r="K18" s="193" t="s">
        <v>35</v>
      </c>
      <c r="L18" s="193"/>
      <c r="M18" s="191">
        <f>M16+M17</f>
        <v>6146</v>
      </c>
      <c r="N18" s="178"/>
      <c r="O18" s="79"/>
      <c r="P18" s="79"/>
      <c r="Q18" s="80"/>
      <c r="R18" s="24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</row>
    <row r="19" spans="1:32" ht="27" customHeight="1" x14ac:dyDescent="0.15">
      <c r="C19" s="11"/>
      <c r="D19" s="75"/>
      <c r="E19" s="76"/>
      <c r="F19" s="77"/>
      <c r="G19" s="77"/>
      <c r="H19" s="77"/>
      <c r="I19" s="77"/>
      <c r="J19" s="78"/>
      <c r="K19" s="190" t="s">
        <v>37</v>
      </c>
      <c r="L19" s="190"/>
      <c r="M19" s="191">
        <f>ROUNDDOWN(M18*0.1,0)</f>
        <v>614</v>
      </c>
      <c r="N19" s="178"/>
      <c r="O19" s="79"/>
      <c r="P19" s="79"/>
      <c r="Q19" s="80"/>
      <c r="R19" s="24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</row>
    <row r="20" spans="1:32" ht="27" customHeight="1" x14ac:dyDescent="0.15">
      <c r="C20" s="11"/>
      <c r="D20" s="75"/>
      <c r="E20" s="76"/>
      <c r="F20" s="77"/>
      <c r="G20" s="77"/>
      <c r="H20" s="77"/>
      <c r="I20" s="77"/>
      <c r="J20" s="81"/>
      <c r="K20" s="203" t="s">
        <v>36</v>
      </c>
      <c r="L20" s="203"/>
      <c r="M20" s="215">
        <f>ROUNDDOWN(M18*1.1,0)</f>
        <v>6760</v>
      </c>
      <c r="N20" s="216"/>
      <c r="O20" s="206" t="s">
        <v>25</v>
      </c>
      <c r="P20" s="206"/>
      <c r="Q20" s="206"/>
      <c r="R20" s="32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</row>
    <row r="21" spans="1:32" ht="15" customHeight="1" x14ac:dyDescent="0.15"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</row>
    <row r="22" spans="1:32" ht="18.75" x14ac:dyDescent="0.15">
      <c r="A22" s="99"/>
      <c r="B22" s="99"/>
      <c r="C22" s="100"/>
      <c r="D22" s="101" t="s">
        <v>45</v>
      </c>
      <c r="E22" s="102"/>
      <c r="F22" s="103"/>
      <c r="G22" s="104"/>
      <c r="H22" s="103"/>
      <c r="I22" s="103"/>
      <c r="J22" s="103"/>
      <c r="K22" s="101" t="s">
        <v>46</v>
      </c>
      <c r="L22" s="105"/>
      <c r="M22" s="106"/>
      <c r="N22" s="107"/>
      <c r="O22" s="106"/>
      <c r="P22" s="106"/>
      <c r="Q22" s="100"/>
      <c r="R22" s="108"/>
    </row>
    <row r="23" spans="1:32" x14ac:dyDescent="0.15">
      <c r="D23" s="5"/>
      <c r="E23" s="5"/>
      <c r="F23" s="11"/>
      <c r="G23" s="109">
        <f>SUM(G24:G34)</f>
        <v>40</v>
      </c>
      <c r="H23" s="110"/>
      <c r="I23" s="110"/>
      <c r="J23" s="29"/>
      <c r="K23" s="29"/>
      <c r="L23" s="29"/>
      <c r="M23" s="27"/>
      <c r="N23" s="111">
        <f>SUM(N24:N34)</f>
        <v>40</v>
      </c>
      <c r="O23" s="29"/>
      <c r="P23" s="29"/>
      <c r="Q23" s="29"/>
    </row>
    <row r="24" spans="1:32" ht="14.25" x14ac:dyDescent="0.15">
      <c r="D24" s="112" t="s">
        <v>47</v>
      </c>
      <c r="E24" s="113">
        <v>1860</v>
      </c>
      <c r="F24" s="114"/>
      <c r="G24" s="115"/>
      <c r="H24" s="114"/>
      <c r="I24" s="116">
        <f>E24</f>
        <v>1860</v>
      </c>
      <c r="J24" s="23"/>
      <c r="K24" s="112" t="s">
        <v>47</v>
      </c>
      <c r="L24" s="117">
        <v>2232</v>
      </c>
      <c r="M24" s="114"/>
      <c r="N24" s="115"/>
      <c r="O24" s="118"/>
      <c r="P24" s="119">
        <f>L24</f>
        <v>2232</v>
      </c>
      <c r="Q24" s="120"/>
    </row>
    <row r="25" spans="1:32" ht="14.25" x14ac:dyDescent="0.15">
      <c r="D25" s="121" t="s">
        <v>48</v>
      </c>
      <c r="E25" s="122">
        <v>0</v>
      </c>
      <c r="F25" s="123"/>
      <c r="G25" s="124">
        <f>MAX(IF($E$10-0&gt;8,8,$E$10-0),0)</f>
        <v>8</v>
      </c>
      <c r="H25" s="123"/>
      <c r="I25" s="125">
        <f>E25*G25</f>
        <v>0</v>
      </c>
      <c r="J25" s="23"/>
      <c r="K25" s="121" t="s">
        <v>48</v>
      </c>
      <c r="L25" s="126">
        <v>5</v>
      </c>
      <c r="M25" s="130" t="s">
        <v>50</v>
      </c>
      <c r="N25" s="124">
        <f>MAX(IF($E$10-0&gt;8,8,$E$10-0),0)</f>
        <v>8</v>
      </c>
      <c r="O25" s="127"/>
      <c r="P25" s="128">
        <f>L25*N25</f>
        <v>40</v>
      </c>
      <c r="Q25" s="120"/>
    </row>
    <row r="26" spans="1:32" ht="14.25" x14ac:dyDescent="0.15">
      <c r="D26" s="121" t="s">
        <v>49</v>
      </c>
      <c r="E26" s="122">
        <v>0</v>
      </c>
      <c r="F26" s="123"/>
      <c r="G26" s="124">
        <f>MAX(IF($E$10-8&gt;8,8,$E$10-8),0)</f>
        <v>8</v>
      </c>
      <c r="H26" s="123"/>
      <c r="I26" s="125">
        <f>E26*G26</f>
        <v>0</v>
      </c>
      <c r="J26" s="23"/>
      <c r="K26" s="121" t="s">
        <v>49</v>
      </c>
      <c r="L26" s="126">
        <v>10</v>
      </c>
      <c r="M26" s="130" t="s">
        <v>50</v>
      </c>
      <c r="N26" s="124">
        <f>MAX(IF($E$10-8&gt;8,8,$E$10-8),0)</f>
        <v>8</v>
      </c>
      <c r="O26" s="127"/>
      <c r="P26" s="128">
        <f>L26*N26</f>
        <v>80</v>
      </c>
      <c r="Q26" s="120"/>
    </row>
    <row r="27" spans="1:32" s="5" customFormat="1" ht="14.25" x14ac:dyDescent="0.15">
      <c r="A27"/>
      <c r="B27"/>
      <c r="D27" s="121" t="s">
        <v>12</v>
      </c>
      <c r="E27" s="129">
        <v>127</v>
      </c>
      <c r="F27" s="130" t="s">
        <v>9</v>
      </c>
      <c r="G27" s="131">
        <f>MAX(IF($E$10-16&gt;14,14,$E$10-16),0)</f>
        <v>14</v>
      </c>
      <c r="H27" s="130" t="s">
        <v>10</v>
      </c>
      <c r="I27" s="125">
        <f>E27*G27</f>
        <v>1778</v>
      </c>
      <c r="J27" s="23"/>
      <c r="K27" s="121" t="s">
        <v>12</v>
      </c>
      <c r="L27" s="132">
        <v>152</v>
      </c>
      <c r="M27" s="130" t="s">
        <v>50</v>
      </c>
      <c r="N27" s="131">
        <f>MAX(IF($E$10-16&gt;14,14,$E$10-16),0)</f>
        <v>14</v>
      </c>
      <c r="O27" s="133" t="s">
        <v>10</v>
      </c>
      <c r="P27" s="128">
        <f>L27*N27</f>
        <v>2128</v>
      </c>
      <c r="Q27" s="120"/>
      <c r="S27"/>
      <c r="T27"/>
      <c r="U27"/>
      <c r="V27"/>
      <c r="W27"/>
      <c r="X27"/>
    </row>
    <row r="28" spans="1:32" s="5" customFormat="1" ht="14.25" x14ac:dyDescent="0.15">
      <c r="A28"/>
      <c r="B28"/>
      <c r="D28" s="121" t="s">
        <v>13</v>
      </c>
      <c r="E28" s="129">
        <v>137</v>
      </c>
      <c r="F28" s="130" t="s">
        <v>9</v>
      </c>
      <c r="G28" s="131">
        <f>MAX(IF($E$10-30&gt;10,10,$E$10-30),0)</f>
        <v>10</v>
      </c>
      <c r="H28" s="130" t="s">
        <v>10</v>
      </c>
      <c r="I28" s="125">
        <f t="shared" ref="I28:I34" si="0">E28*G28</f>
        <v>1370</v>
      </c>
      <c r="J28" s="23"/>
      <c r="K28" s="121" t="s">
        <v>13</v>
      </c>
      <c r="L28" s="132">
        <v>163</v>
      </c>
      <c r="M28" s="130" t="s">
        <v>50</v>
      </c>
      <c r="N28" s="131">
        <f>MAX(IF($E$10-30&gt;10,10,$E$10-30),0)</f>
        <v>10</v>
      </c>
      <c r="O28" s="133" t="s">
        <v>10</v>
      </c>
      <c r="P28" s="128">
        <f t="shared" ref="P28:P34" si="1">L28*N28</f>
        <v>1630</v>
      </c>
      <c r="Q28" s="120"/>
      <c r="S28"/>
      <c r="T28"/>
      <c r="U28"/>
      <c r="V28"/>
      <c r="W28"/>
      <c r="X28"/>
    </row>
    <row r="29" spans="1:32" s="5" customFormat="1" ht="14.25" x14ac:dyDescent="0.15">
      <c r="A29"/>
      <c r="B29"/>
      <c r="D29" s="121" t="s">
        <v>14</v>
      </c>
      <c r="E29" s="129">
        <v>149</v>
      </c>
      <c r="F29" s="130" t="s">
        <v>9</v>
      </c>
      <c r="G29" s="131">
        <f>MAX(IF($E$10-40&gt;20,20,$E$10-40),0)</f>
        <v>0</v>
      </c>
      <c r="H29" s="130" t="s">
        <v>10</v>
      </c>
      <c r="I29" s="125">
        <f t="shared" si="0"/>
        <v>0</v>
      </c>
      <c r="J29" s="23"/>
      <c r="K29" s="121" t="s">
        <v>14</v>
      </c>
      <c r="L29" s="132">
        <v>176</v>
      </c>
      <c r="M29" s="130" t="s">
        <v>50</v>
      </c>
      <c r="N29" s="131">
        <f>MAX(IF($E$10-40&gt;20,20,$E$10-40),0)</f>
        <v>0</v>
      </c>
      <c r="O29" s="133" t="s">
        <v>10</v>
      </c>
      <c r="P29" s="128">
        <f t="shared" si="1"/>
        <v>0</v>
      </c>
      <c r="Q29" s="120"/>
      <c r="S29"/>
      <c r="T29"/>
      <c r="U29"/>
      <c r="V29"/>
      <c r="W29"/>
      <c r="X29"/>
    </row>
    <row r="30" spans="1:32" s="5" customFormat="1" ht="14.25" x14ac:dyDescent="0.15">
      <c r="A30"/>
      <c r="B30"/>
      <c r="D30" s="121" t="s">
        <v>15</v>
      </c>
      <c r="E30" s="129">
        <v>165</v>
      </c>
      <c r="F30" s="130" t="s">
        <v>9</v>
      </c>
      <c r="G30" s="131">
        <f>MAX(IF($E$10-60&gt;40,40,$E$10-60),0)</f>
        <v>0</v>
      </c>
      <c r="H30" s="130" t="s">
        <v>10</v>
      </c>
      <c r="I30" s="125">
        <f t="shared" si="0"/>
        <v>0</v>
      </c>
      <c r="J30" s="23"/>
      <c r="K30" s="121" t="s">
        <v>15</v>
      </c>
      <c r="L30" s="132">
        <v>193</v>
      </c>
      <c r="M30" s="130" t="s">
        <v>50</v>
      </c>
      <c r="N30" s="131">
        <f>MAX(IF($E$10-60&gt;40,40,$E$10-60),0)</f>
        <v>0</v>
      </c>
      <c r="O30" s="133" t="s">
        <v>10</v>
      </c>
      <c r="P30" s="128">
        <f t="shared" si="1"/>
        <v>0</v>
      </c>
      <c r="Q30" s="120"/>
      <c r="S30"/>
      <c r="T30"/>
      <c r="U30"/>
      <c r="V30"/>
      <c r="W30"/>
      <c r="X30"/>
    </row>
    <row r="31" spans="1:32" s="5" customFormat="1" ht="14.25" x14ac:dyDescent="0.15">
      <c r="A31"/>
      <c r="B31"/>
      <c r="D31" s="121" t="s">
        <v>16</v>
      </c>
      <c r="E31" s="129">
        <v>186</v>
      </c>
      <c r="F31" s="130" t="s">
        <v>9</v>
      </c>
      <c r="G31" s="131">
        <f>MAX(IF($E$10-100&gt;100,100,$E$10-100),0)</f>
        <v>0</v>
      </c>
      <c r="H31" s="130" t="s">
        <v>10</v>
      </c>
      <c r="I31" s="125">
        <f t="shared" si="0"/>
        <v>0</v>
      </c>
      <c r="J31" s="23"/>
      <c r="K31" s="121" t="s">
        <v>16</v>
      </c>
      <c r="L31" s="132">
        <v>216</v>
      </c>
      <c r="M31" s="130" t="s">
        <v>50</v>
      </c>
      <c r="N31" s="131">
        <f>MAX(IF($E$10-100&gt;100,100,$E$10-100),0)</f>
        <v>0</v>
      </c>
      <c r="O31" s="133" t="s">
        <v>10</v>
      </c>
      <c r="P31" s="128">
        <f t="shared" si="1"/>
        <v>0</v>
      </c>
      <c r="Q31" s="120"/>
      <c r="S31"/>
      <c r="T31"/>
      <c r="U31"/>
      <c r="V31"/>
      <c r="W31"/>
      <c r="X31"/>
    </row>
    <row r="32" spans="1:32" s="5" customFormat="1" ht="14.25" x14ac:dyDescent="0.15">
      <c r="A32"/>
      <c r="B32"/>
      <c r="D32" s="121" t="s">
        <v>17</v>
      </c>
      <c r="E32" s="129">
        <v>243</v>
      </c>
      <c r="F32" s="130" t="s">
        <v>9</v>
      </c>
      <c r="G32" s="131">
        <f>MAX(IF($E$10-200&gt;400,400,$E$10-200),0)</f>
        <v>0</v>
      </c>
      <c r="H32" s="130" t="s">
        <v>10</v>
      </c>
      <c r="I32" s="125">
        <f t="shared" si="0"/>
        <v>0</v>
      </c>
      <c r="J32" s="23"/>
      <c r="K32" s="121" t="s">
        <v>17</v>
      </c>
      <c r="L32" s="132">
        <v>280</v>
      </c>
      <c r="M32" s="130" t="s">
        <v>50</v>
      </c>
      <c r="N32" s="131">
        <f>MAX(IF($E$10-200&gt;400,400,$E$10-200),0)</f>
        <v>0</v>
      </c>
      <c r="O32" s="133" t="s">
        <v>10</v>
      </c>
      <c r="P32" s="128">
        <f t="shared" si="1"/>
        <v>0</v>
      </c>
      <c r="Q32" s="120"/>
      <c r="S32"/>
      <c r="T32"/>
      <c r="U32"/>
      <c r="V32"/>
      <c r="W32"/>
      <c r="X32"/>
    </row>
    <row r="33" spans="1:32" s="5" customFormat="1" ht="14.25" x14ac:dyDescent="0.15">
      <c r="A33"/>
      <c r="B33"/>
      <c r="D33" s="121" t="s">
        <v>18</v>
      </c>
      <c r="E33" s="129">
        <v>302</v>
      </c>
      <c r="F33" s="130" t="s">
        <v>9</v>
      </c>
      <c r="G33" s="131">
        <f>MAX(IF($E$10-600&gt;1400,1400,$E$10-600),0)</f>
        <v>0</v>
      </c>
      <c r="H33" s="130" t="s">
        <v>10</v>
      </c>
      <c r="I33" s="125">
        <f t="shared" si="0"/>
        <v>0</v>
      </c>
      <c r="J33" s="23"/>
      <c r="K33" s="121" t="s">
        <v>18</v>
      </c>
      <c r="L33" s="132">
        <v>344</v>
      </c>
      <c r="M33" s="130" t="s">
        <v>50</v>
      </c>
      <c r="N33" s="131">
        <f>MAX(IF($E$10-600&gt;1400,1400,$E$10-600),0)</f>
        <v>0</v>
      </c>
      <c r="O33" s="133" t="s">
        <v>10</v>
      </c>
      <c r="P33" s="128">
        <f t="shared" si="1"/>
        <v>0</v>
      </c>
      <c r="Q33" s="120"/>
      <c r="S33"/>
      <c r="T33"/>
      <c r="U33"/>
      <c r="V33"/>
      <c r="W33"/>
      <c r="X33"/>
    </row>
    <row r="34" spans="1:32" s="5" customFormat="1" ht="15" thickBot="1" x14ac:dyDescent="0.2">
      <c r="A34"/>
      <c r="B34"/>
      <c r="D34" s="134" t="s">
        <v>19</v>
      </c>
      <c r="E34" s="135">
        <v>364</v>
      </c>
      <c r="F34" s="136" t="s">
        <v>9</v>
      </c>
      <c r="G34" s="137">
        <f>MAX($E$10-2000,0)</f>
        <v>0</v>
      </c>
      <c r="H34" s="136" t="s">
        <v>10</v>
      </c>
      <c r="I34" s="138">
        <f t="shared" si="0"/>
        <v>0</v>
      </c>
      <c r="J34" s="23"/>
      <c r="K34" s="134" t="s">
        <v>19</v>
      </c>
      <c r="L34" s="139">
        <v>411</v>
      </c>
      <c r="M34" s="136" t="s">
        <v>50</v>
      </c>
      <c r="N34" s="137">
        <f>MAX($E$10-2000,0)</f>
        <v>0</v>
      </c>
      <c r="O34" s="140" t="s">
        <v>10</v>
      </c>
      <c r="P34" s="141">
        <f t="shared" si="1"/>
        <v>0</v>
      </c>
      <c r="Q34" s="120"/>
      <c r="S34"/>
      <c r="T34"/>
      <c r="U34"/>
      <c r="V34"/>
      <c r="W34"/>
      <c r="X34"/>
    </row>
    <row r="35" spans="1:32" s="5" customFormat="1" ht="15" thickTop="1" x14ac:dyDescent="0.15">
      <c r="A35"/>
      <c r="B35"/>
      <c r="D35" s="26"/>
      <c r="E35" s="142"/>
      <c r="F35" s="143"/>
      <c r="G35" s="144" t="s">
        <v>11</v>
      </c>
      <c r="H35" s="143"/>
      <c r="I35" s="174">
        <f>SUM(I24:I34)</f>
        <v>5008</v>
      </c>
      <c r="J35" s="23"/>
      <c r="K35" s="146"/>
      <c r="L35" s="147"/>
      <c r="M35" s="23"/>
      <c r="N35" s="148" t="s">
        <v>11</v>
      </c>
      <c r="O35" s="23"/>
      <c r="P35" s="175">
        <f>SUM(P24:P34)</f>
        <v>6110</v>
      </c>
      <c r="Q35" s="120"/>
      <c r="S35"/>
      <c r="T35"/>
      <c r="U35"/>
      <c r="V35"/>
      <c r="W35"/>
      <c r="X35"/>
    </row>
    <row r="36" spans="1:32" s="5" customFormat="1" ht="14.25" x14ac:dyDescent="0.15">
      <c r="A36"/>
      <c r="B36"/>
      <c r="D36" s="26"/>
      <c r="E36" s="142"/>
      <c r="F36" s="143"/>
      <c r="G36" s="144" t="s">
        <v>20</v>
      </c>
      <c r="H36" s="143"/>
      <c r="I36" s="145">
        <f>ROUNDDOWN(I35*0.1,0)</f>
        <v>500</v>
      </c>
      <c r="J36" s="23"/>
      <c r="K36" s="146"/>
      <c r="L36" s="147"/>
      <c r="M36" s="23"/>
      <c r="N36" s="148" t="s">
        <v>20</v>
      </c>
      <c r="O36" s="23"/>
      <c r="P36" s="145">
        <f>ROUNDDOWN(P35*0.1,0)</f>
        <v>611</v>
      </c>
      <c r="Q36" s="120"/>
      <c r="S36"/>
      <c r="T36"/>
      <c r="U36"/>
      <c r="V36"/>
      <c r="W36"/>
      <c r="X36"/>
    </row>
    <row r="37" spans="1:32" s="5" customFormat="1" ht="14.25" x14ac:dyDescent="0.15">
      <c r="A37"/>
      <c r="B37"/>
      <c r="D37" s="149"/>
      <c r="E37" s="150"/>
      <c r="F37" s="151"/>
      <c r="G37" s="92" t="s">
        <v>0</v>
      </c>
      <c r="H37" s="151"/>
      <c r="I37" s="152">
        <f>I35+I36</f>
        <v>5508</v>
      </c>
      <c r="J37" s="23"/>
      <c r="K37" s="153"/>
      <c r="L37" s="154"/>
      <c r="M37" s="155"/>
      <c r="N37" s="156" t="s">
        <v>0</v>
      </c>
      <c r="O37" s="155"/>
      <c r="P37" s="152">
        <f>P35+P36</f>
        <v>6721</v>
      </c>
      <c r="Q37" s="120"/>
      <c r="S37"/>
      <c r="T37"/>
      <c r="U37"/>
      <c r="V37"/>
      <c r="W37"/>
      <c r="X37"/>
    </row>
    <row r="38" spans="1:32" x14ac:dyDescent="0.15"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</row>
    <row r="39" spans="1:32" ht="14.25" thickBot="1" x14ac:dyDescent="0.2"/>
    <row r="40" spans="1:32" ht="24" thickBot="1" x14ac:dyDescent="0.2">
      <c r="D40" s="10">
        <v>46295</v>
      </c>
    </row>
  </sheetData>
  <mergeCells count="28">
    <mergeCell ref="A1:R1"/>
    <mergeCell ref="E6:F6"/>
    <mergeCell ref="E8:F8"/>
    <mergeCell ref="E10:F10"/>
    <mergeCell ref="K20:L20"/>
    <mergeCell ref="O16:Q16"/>
    <mergeCell ref="O17:Q17"/>
    <mergeCell ref="O20:Q20"/>
    <mergeCell ref="D16:E16"/>
    <mergeCell ref="D17:E17"/>
    <mergeCell ref="F16:G16"/>
    <mergeCell ref="F17:G17"/>
    <mergeCell ref="M16:N16"/>
    <mergeCell ref="M17:N17"/>
    <mergeCell ref="M18:N18"/>
    <mergeCell ref="M20:N20"/>
    <mergeCell ref="K19:L19"/>
    <mergeCell ref="M19:N19"/>
    <mergeCell ref="M8:P8"/>
    <mergeCell ref="K18:L18"/>
    <mergeCell ref="M13:O13"/>
    <mergeCell ref="G13:J13"/>
    <mergeCell ref="C15:R15"/>
    <mergeCell ref="C6:D6"/>
    <mergeCell ref="C8:D8"/>
    <mergeCell ref="M10:P10"/>
    <mergeCell ref="C10:D10"/>
    <mergeCell ref="B13:D13"/>
  </mergeCells>
  <phoneticPr fontId="1"/>
  <pageMargins left="0.7" right="0.7" top="0.75" bottom="0.75" header="0.3" footer="0.3"/>
  <pageSetup paperSize="9" scale="7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FD0005-E618-4564-A30E-B3D2BB14DE0B}">
  <sheetPr>
    <tabColor rgb="FFFFCCFF"/>
  </sheetPr>
  <dimension ref="A1:AF40"/>
  <sheetViews>
    <sheetView view="pageBreakPreview" zoomScale="70" zoomScaleNormal="85" zoomScaleSheetLayoutView="70" workbookViewId="0">
      <selection activeCell="B2" sqref="B2"/>
    </sheetView>
  </sheetViews>
  <sheetFormatPr defaultRowHeight="13.5" x14ac:dyDescent="0.15"/>
  <cols>
    <col min="1" max="2" width="1.25" customWidth="1"/>
    <col min="3" max="3" width="3.75" style="5" customWidth="1"/>
    <col min="4" max="4" width="13.875" style="6" bestFit="1" customWidth="1"/>
    <col min="5" max="5" width="11.25" style="4" customWidth="1"/>
    <col min="6" max="6" width="2.5" style="5" customWidth="1"/>
    <col min="7" max="7" width="6.25" style="5" customWidth="1"/>
    <col min="8" max="8" width="2.5" style="5" customWidth="1"/>
    <col min="9" max="9" width="13.75" style="5" customWidth="1"/>
    <col min="10" max="10" width="3.125" style="7" customWidth="1"/>
    <col min="11" max="11" width="13.875" style="8" customWidth="1"/>
    <col min="12" max="12" width="11.25" style="9" customWidth="1"/>
    <col min="13" max="13" width="2.5" style="7" customWidth="1"/>
    <col min="14" max="14" width="6.25" style="7" customWidth="1"/>
    <col min="15" max="15" width="2.5" style="7" customWidth="1"/>
    <col min="16" max="16" width="13.75" style="7" customWidth="1"/>
    <col min="17" max="17" width="1.25" style="5" customWidth="1"/>
    <col min="18" max="18" width="1.25" customWidth="1"/>
    <col min="19" max="19" width="1.125" customWidth="1"/>
    <col min="32" max="32" width="9" customWidth="1"/>
  </cols>
  <sheetData>
    <row r="1" spans="1:32" ht="30" customHeight="1" x14ac:dyDescent="0.15">
      <c r="A1" s="177" t="s">
        <v>30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177"/>
      <c r="Q1" s="177"/>
      <c r="R1" s="177"/>
      <c r="S1" s="3"/>
      <c r="T1" s="3"/>
      <c r="U1" s="3"/>
      <c r="V1" s="2"/>
      <c r="W1" s="3"/>
      <c r="X1" s="3"/>
      <c r="Y1" s="3"/>
      <c r="Z1" s="3"/>
      <c r="AA1" s="3"/>
      <c r="AB1" s="3"/>
      <c r="AC1" s="3"/>
      <c r="AD1" s="3"/>
      <c r="AE1" s="3"/>
      <c r="AF1" s="3"/>
    </row>
    <row r="2" spans="1:32" ht="15" customHeight="1" thickBot="1" x14ac:dyDescent="0.2">
      <c r="R2" s="5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</row>
    <row r="3" spans="1:32" ht="15" customHeight="1" x14ac:dyDescent="0.15">
      <c r="B3" s="43"/>
      <c r="C3" s="44"/>
      <c r="D3" s="45"/>
      <c r="E3" s="46"/>
      <c r="F3" s="47"/>
      <c r="G3" s="47"/>
      <c r="H3" s="47"/>
      <c r="I3" s="47"/>
      <c r="J3" s="48"/>
      <c r="K3" s="49"/>
      <c r="L3" s="50"/>
      <c r="M3" s="48"/>
      <c r="N3" s="48"/>
      <c r="O3" s="48"/>
      <c r="P3" s="48"/>
      <c r="Q3" s="51"/>
      <c r="R3" s="35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</row>
    <row r="4" spans="1:32" ht="22.5" customHeight="1" x14ac:dyDescent="0.15">
      <c r="B4" s="52"/>
      <c r="C4" s="98" t="s">
        <v>44</v>
      </c>
      <c r="D4" s="33"/>
      <c r="E4" s="34"/>
      <c r="F4" s="35"/>
      <c r="G4" s="35"/>
      <c r="H4" s="35"/>
      <c r="I4" s="35"/>
      <c r="J4" s="36"/>
      <c r="K4" s="37"/>
      <c r="L4" s="38"/>
      <c r="M4" s="36"/>
      <c r="N4" s="36"/>
      <c r="O4" s="36"/>
      <c r="P4" s="36"/>
      <c r="Q4" s="53"/>
      <c r="R4" s="35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</row>
    <row r="5" spans="1:32" ht="15" customHeight="1" thickBot="1" x14ac:dyDescent="0.2">
      <c r="B5" s="52"/>
      <c r="C5" s="35"/>
      <c r="D5" s="33"/>
      <c r="E5" s="66"/>
      <c r="F5" s="35"/>
      <c r="G5" s="35"/>
      <c r="H5" s="35"/>
      <c r="I5" s="35"/>
      <c r="J5" s="37"/>
      <c r="K5" s="37"/>
      <c r="L5" s="37"/>
      <c r="M5" s="36"/>
      <c r="N5" s="36"/>
      <c r="O5" s="36"/>
      <c r="P5" s="36"/>
      <c r="Q5" s="53"/>
      <c r="R5" s="35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</row>
    <row r="6" spans="1:32" ht="26.25" customHeight="1" thickTop="1" thickBot="1" x14ac:dyDescent="0.2">
      <c r="B6" s="52"/>
      <c r="C6" s="181" t="s">
        <v>31</v>
      </c>
      <c r="D6" s="182"/>
      <c r="E6" s="197">
        <v>46296</v>
      </c>
      <c r="F6" s="198"/>
      <c r="G6" s="97" t="s">
        <v>41</v>
      </c>
      <c r="L6" s="40"/>
      <c r="M6" s="36"/>
      <c r="N6" s="36"/>
      <c r="O6" s="36"/>
      <c r="P6" s="36"/>
      <c r="Q6" s="54"/>
      <c r="R6" s="39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</row>
    <row r="7" spans="1:32" ht="7.5" customHeight="1" thickTop="1" thickBot="1" x14ac:dyDescent="0.2">
      <c r="B7" s="52"/>
      <c r="C7" s="14"/>
      <c r="D7" s="14"/>
      <c r="E7" s="42"/>
      <c r="F7" s="31"/>
      <c r="G7" s="30"/>
      <c r="H7" s="30"/>
      <c r="I7" s="14"/>
      <c r="J7" s="14"/>
      <c r="K7" s="14"/>
      <c r="L7" s="14"/>
      <c r="M7" s="55"/>
      <c r="N7" s="55"/>
      <c r="O7" s="55"/>
      <c r="P7" s="55"/>
      <c r="Q7" s="56"/>
      <c r="R7" s="30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</row>
    <row r="8" spans="1:32" ht="26.25" customHeight="1" thickTop="1" thickBot="1" x14ac:dyDescent="0.2">
      <c r="B8" s="52"/>
      <c r="C8" s="183" t="s">
        <v>32</v>
      </c>
      <c r="D8" s="183"/>
      <c r="E8" s="199">
        <v>46329</v>
      </c>
      <c r="F8" s="200"/>
      <c r="G8" s="97" t="s">
        <v>42</v>
      </c>
      <c r="H8" s="41"/>
      <c r="I8" s="41"/>
      <c r="J8" s="41"/>
      <c r="L8" s="40"/>
      <c r="M8" s="192" t="s">
        <v>21</v>
      </c>
      <c r="N8" s="192"/>
      <c r="O8" s="192"/>
      <c r="P8" s="192"/>
      <c r="Q8" s="54"/>
      <c r="R8" s="39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</row>
    <row r="9" spans="1:32" ht="7.5" customHeight="1" thickTop="1" thickBot="1" x14ac:dyDescent="0.2">
      <c r="B9" s="52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57"/>
      <c r="R9" s="14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</row>
    <row r="10" spans="1:32" ht="27" customHeight="1" thickTop="1" thickBot="1" x14ac:dyDescent="0.2">
      <c r="B10" s="52"/>
      <c r="C10" s="186" t="s">
        <v>33</v>
      </c>
      <c r="D10" s="187"/>
      <c r="E10" s="201">
        <v>40</v>
      </c>
      <c r="F10" s="202"/>
      <c r="G10" s="97" t="s">
        <v>43</v>
      </c>
      <c r="H10" s="41"/>
      <c r="I10" s="41"/>
      <c r="J10" s="41"/>
      <c r="L10" s="40"/>
      <c r="M10" s="217">
        <f>M20</f>
        <v>7455</v>
      </c>
      <c r="N10" s="218"/>
      <c r="O10" s="218"/>
      <c r="P10" s="219"/>
      <c r="Q10" s="54"/>
      <c r="R10" s="39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</row>
    <row r="11" spans="1:32" ht="15" customHeight="1" thickTop="1" thickBot="1" x14ac:dyDescent="0.2">
      <c r="B11" s="58"/>
      <c r="C11" s="59"/>
      <c r="D11" s="59"/>
      <c r="E11" s="60"/>
      <c r="F11" s="61"/>
      <c r="G11" s="59"/>
      <c r="H11" s="59"/>
      <c r="I11" s="59"/>
      <c r="J11" s="59"/>
      <c r="K11" s="62"/>
      <c r="L11" s="63"/>
      <c r="M11" s="93"/>
      <c r="N11" s="64"/>
      <c r="O11" s="64"/>
      <c r="P11" s="64"/>
      <c r="Q11" s="65"/>
      <c r="R11" s="30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</row>
    <row r="12" spans="1:32" ht="15" customHeight="1" thickBot="1" x14ac:dyDescent="0.2">
      <c r="B12" s="87"/>
      <c r="C12" s="14"/>
      <c r="D12" s="14"/>
      <c r="E12" s="15"/>
      <c r="F12" s="95"/>
      <c r="G12" s="14"/>
      <c r="H12" s="14"/>
      <c r="I12" s="14"/>
      <c r="J12" s="14"/>
      <c r="K12" s="17"/>
      <c r="L12" s="96"/>
      <c r="M12" s="19"/>
      <c r="N12" s="20"/>
      <c r="O12" s="20"/>
      <c r="P12" s="20"/>
      <c r="Q12" s="30"/>
      <c r="R12" s="30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</row>
    <row r="13" spans="1:32" ht="27" customHeight="1" thickBot="1" x14ac:dyDescent="0.2">
      <c r="B13" s="188" t="s">
        <v>38</v>
      </c>
      <c r="C13" s="188"/>
      <c r="D13" s="189"/>
      <c r="E13" s="84">
        <f>_xlfn.DAYS(D40,E6)</f>
        <v>-1</v>
      </c>
      <c r="G13" s="178" t="s">
        <v>39</v>
      </c>
      <c r="H13" s="178"/>
      <c r="I13" s="178"/>
      <c r="J13" s="179"/>
      <c r="K13" s="86">
        <f>_xlfn.DAYS(E8,D40)</f>
        <v>34</v>
      </c>
      <c r="L13" s="96"/>
      <c r="M13" s="194" t="s">
        <v>40</v>
      </c>
      <c r="N13" s="194"/>
      <c r="O13" s="195"/>
      <c r="P13" s="12">
        <f>_xlfn.DAYS(E8,E6)</f>
        <v>33</v>
      </c>
      <c r="Q13" s="30"/>
      <c r="R13" s="30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</row>
    <row r="14" spans="1:32" ht="15" customHeight="1" x14ac:dyDescent="0.15">
      <c r="B14" s="87"/>
      <c r="C14" s="39"/>
      <c r="D14" s="88"/>
      <c r="E14" s="89"/>
      <c r="F14" s="39"/>
      <c r="G14" s="39"/>
      <c r="H14" s="39"/>
      <c r="I14" s="39"/>
      <c r="J14" s="90"/>
      <c r="K14" s="40"/>
      <c r="L14" s="91"/>
      <c r="M14" s="90"/>
      <c r="N14" s="90"/>
      <c r="O14" s="90"/>
      <c r="P14" s="90"/>
      <c r="Q14" s="39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</row>
    <row r="15" spans="1:32" ht="27" customHeight="1" x14ac:dyDescent="0.15">
      <c r="C15" s="180" t="s">
        <v>34</v>
      </c>
      <c r="D15" s="180"/>
      <c r="E15" s="180"/>
      <c r="F15" s="180"/>
      <c r="G15" s="180"/>
      <c r="H15" s="180"/>
      <c r="I15" s="180"/>
      <c r="J15" s="180"/>
      <c r="K15" s="180"/>
      <c r="L15" s="180"/>
      <c r="M15" s="180"/>
      <c r="N15" s="180"/>
      <c r="O15" s="180"/>
      <c r="P15" s="180"/>
      <c r="Q15" s="180"/>
      <c r="R15" s="180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</row>
    <row r="16" spans="1:32" ht="27" customHeight="1" x14ac:dyDescent="0.15">
      <c r="C16" s="11"/>
      <c r="D16" s="207" t="s">
        <v>27</v>
      </c>
      <c r="E16" s="207"/>
      <c r="F16" s="209">
        <f>I35</f>
        <v>5644</v>
      </c>
      <c r="G16" s="209"/>
      <c r="H16" s="94" t="s">
        <v>22</v>
      </c>
      <c r="I16" s="83">
        <f>E13</f>
        <v>-1</v>
      </c>
      <c r="J16" s="68" t="s">
        <v>23</v>
      </c>
      <c r="K16" s="69">
        <f>P13</f>
        <v>33</v>
      </c>
      <c r="L16" s="70" t="s">
        <v>24</v>
      </c>
      <c r="M16" s="191">
        <f>ROUNDDOWN(F16*I16/K16,0)</f>
        <v>-171</v>
      </c>
      <c r="N16" s="191"/>
      <c r="O16" s="204" t="s">
        <v>25</v>
      </c>
      <c r="P16" s="204"/>
      <c r="Q16" s="204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</row>
    <row r="17" spans="1:32" ht="27" customHeight="1" thickBot="1" x14ac:dyDescent="0.2">
      <c r="C17" s="11"/>
      <c r="D17" s="208" t="s">
        <v>28</v>
      </c>
      <c r="E17" s="208"/>
      <c r="F17" s="211">
        <f>P35</f>
        <v>6745</v>
      </c>
      <c r="G17" s="212"/>
      <c r="H17" s="71" t="s">
        <v>22</v>
      </c>
      <c r="I17" s="85">
        <f>K13</f>
        <v>34</v>
      </c>
      <c r="J17" s="72" t="s">
        <v>23</v>
      </c>
      <c r="K17" s="73">
        <f>P13</f>
        <v>33</v>
      </c>
      <c r="L17" s="74" t="s">
        <v>24</v>
      </c>
      <c r="M17" s="213">
        <f>ROUNDDOWN(F17*I17/K17,0)</f>
        <v>6949</v>
      </c>
      <c r="N17" s="214"/>
      <c r="O17" s="205" t="s">
        <v>25</v>
      </c>
      <c r="P17" s="205"/>
      <c r="Q17" s="205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</row>
    <row r="18" spans="1:32" ht="27.75" customHeight="1" thickTop="1" x14ac:dyDescent="0.15">
      <c r="C18" s="11"/>
      <c r="D18" s="75"/>
      <c r="E18" s="76"/>
      <c r="F18" s="77"/>
      <c r="G18" s="77"/>
      <c r="H18" s="77"/>
      <c r="I18" s="77"/>
      <c r="J18" s="78"/>
      <c r="K18" s="193" t="s">
        <v>35</v>
      </c>
      <c r="L18" s="193"/>
      <c r="M18" s="191">
        <f>M16+M17</f>
        <v>6778</v>
      </c>
      <c r="N18" s="178"/>
      <c r="O18" s="79"/>
      <c r="P18" s="79"/>
      <c r="Q18" s="80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</row>
    <row r="19" spans="1:32" ht="27.75" customHeight="1" x14ac:dyDescent="0.15">
      <c r="C19" s="11"/>
      <c r="D19" s="75"/>
      <c r="E19" s="76"/>
      <c r="F19" s="77"/>
      <c r="G19" s="77"/>
      <c r="H19" s="77"/>
      <c r="I19" s="77"/>
      <c r="J19" s="78"/>
      <c r="K19" s="190" t="s">
        <v>37</v>
      </c>
      <c r="L19" s="190"/>
      <c r="M19" s="191">
        <f>ROUNDDOWN(M18*0.1,0)</f>
        <v>677</v>
      </c>
      <c r="N19" s="178"/>
      <c r="O19" s="79"/>
      <c r="P19" s="79"/>
      <c r="Q19" s="80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</row>
    <row r="20" spans="1:32" ht="27.75" customHeight="1" x14ac:dyDescent="0.15">
      <c r="C20" s="11"/>
      <c r="D20" s="75"/>
      <c r="E20" s="76"/>
      <c r="F20" s="77"/>
      <c r="G20" s="77"/>
      <c r="H20" s="77"/>
      <c r="I20" s="82"/>
      <c r="J20" s="81"/>
      <c r="K20" s="203" t="s">
        <v>36</v>
      </c>
      <c r="L20" s="203"/>
      <c r="M20" s="215">
        <f>ROUNDDOWN(M18*1.1,0)</f>
        <v>7455</v>
      </c>
      <c r="N20" s="216"/>
      <c r="O20" s="206" t="s">
        <v>25</v>
      </c>
      <c r="P20" s="206"/>
      <c r="Q20" s="206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</row>
    <row r="21" spans="1:32" ht="15" customHeight="1" x14ac:dyDescent="0.15"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</row>
    <row r="22" spans="1:32" ht="18.75" customHeight="1" x14ac:dyDescent="0.15">
      <c r="A22" s="157"/>
      <c r="B22" s="157"/>
      <c r="C22" s="158"/>
      <c r="D22" s="159" t="s">
        <v>51</v>
      </c>
      <c r="E22" s="160"/>
      <c r="F22" s="161"/>
      <c r="G22" s="162"/>
      <c r="H22" s="161"/>
      <c r="I22" s="161"/>
      <c r="J22" s="161"/>
      <c r="K22" s="159" t="s">
        <v>52</v>
      </c>
      <c r="L22" s="163"/>
      <c r="M22" s="164"/>
      <c r="N22" s="165"/>
      <c r="O22" s="164"/>
      <c r="P22" s="164"/>
      <c r="Q22" s="158"/>
      <c r="R22" s="158"/>
    </row>
    <row r="23" spans="1:32" ht="14.25" customHeight="1" x14ac:dyDescent="0.15">
      <c r="D23" s="11"/>
      <c r="E23" s="11"/>
      <c r="F23" s="11"/>
      <c r="G23" s="109">
        <f>SUM(G24:G34)</f>
        <v>40</v>
      </c>
      <c r="H23" s="110"/>
      <c r="I23" s="110"/>
      <c r="J23" s="29"/>
      <c r="K23" s="27"/>
      <c r="L23" s="27"/>
      <c r="M23" s="27"/>
      <c r="N23" s="111">
        <f>SUM(N24:N34)</f>
        <v>40</v>
      </c>
      <c r="O23" s="29"/>
      <c r="P23" s="29"/>
      <c r="Q23" s="25"/>
      <c r="R23" s="25"/>
    </row>
    <row r="24" spans="1:32" ht="14.25" x14ac:dyDescent="0.15">
      <c r="D24" s="112" t="s">
        <v>47</v>
      </c>
      <c r="E24" s="117">
        <v>930</v>
      </c>
      <c r="F24" s="114"/>
      <c r="G24" s="166"/>
      <c r="H24" s="114"/>
      <c r="I24" s="116">
        <f>E24</f>
        <v>930</v>
      </c>
      <c r="J24"/>
      <c r="K24" s="112" t="s">
        <v>47</v>
      </c>
      <c r="L24" s="117">
        <v>1116</v>
      </c>
      <c r="M24" s="114"/>
      <c r="N24" s="166"/>
      <c r="O24" s="114"/>
      <c r="P24" s="116">
        <f>L24</f>
        <v>1116</v>
      </c>
      <c r="R24" s="5"/>
    </row>
    <row r="25" spans="1:32" ht="14.25" x14ac:dyDescent="0.15">
      <c r="D25" s="121" t="s">
        <v>53</v>
      </c>
      <c r="E25" s="167">
        <v>0</v>
      </c>
      <c r="F25" s="130"/>
      <c r="G25" s="124">
        <f>MAX(IF($E$10-0&gt;4,4,$E$10-0),0)</f>
        <v>4</v>
      </c>
      <c r="H25" s="130"/>
      <c r="I25" s="125">
        <f>E25*G25</f>
        <v>0</v>
      </c>
      <c r="J25"/>
      <c r="K25" s="121" t="s">
        <v>53</v>
      </c>
      <c r="L25" s="167">
        <v>5</v>
      </c>
      <c r="M25" s="133" t="s">
        <v>9</v>
      </c>
      <c r="N25" s="124">
        <f>MAX(IF($E$10-0&gt;4,4,$E$10-0),0)</f>
        <v>4</v>
      </c>
      <c r="O25" s="133" t="s">
        <v>10</v>
      </c>
      <c r="P25" s="125">
        <f>L25*N25</f>
        <v>20</v>
      </c>
      <c r="R25" s="5"/>
    </row>
    <row r="26" spans="1:32" ht="14.25" x14ac:dyDescent="0.15">
      <c r="D26" s="121" t="s">
        <v>54</v>
      </c>
      <c r="E26" s="167">
        <v>0</v>
      </c>
      <c r="F26" s="130"/>
      <c r="G26" s="124">
        <f>MAX(IF($E$10-4&gt;4,4,$E$10-4),0)</f>
        <v>4</v>
      </c>
      <c r="H26" s="130"/>
      <c r="I26" s="125">
        <f>E26*G26</f>
        <v>0</v>
      </c>
      <c r="J26"/>
      <c r="K26" s="121" t="s">
        <v>54</v>
      </c>
      <c r="L26" s="167">
        <v>10</v>
      </c>
      <c r="M26" s="133" t="s">
        <v>9</v>
      </c>
      <c r="N26" s="124">
        <f>MAX(IF($E$10-4&gt;4,4,$E$10-4),0)</f>
        <v>4</v>
      </c>
      <c r="O26" s="133" t="s">
        <v>10</v>
      </c>
      <c r="P26" s="125">
        <f>L26*N26</f>
        <v>40</v>
      </c>
      <c r="R26" s="5"/>
    </row>
    <row r="27" spans="1:32" ht="14.25" x14ac:dyDescent="0.15">
      <c r="D27" s="121" t="s">
        <v>1</v>
      </c>
      <c r="E27" s="168">
        <v>127</v>
      </c>
      <c r="F27" s="130" t="s">
        <v>9</v>
      </c>
      <c r="G27" s="131">
        <f>MAX(IF($E$10-8&gt;7,7,$E$10-8),0)</f>
        <v>7</v>
      </c>
      <c r="H27" s="130" t="s">
        <v>10</v>
      </c>
      <c r="I27" s="125">
        <f>E27*G27</f>
        <v>889</v>
      </c>
      <c r="J27"/>
      <c r="K27" s="169" t="s">
        <v>1</v>
      </c>
      <c r="L27" s="170">
        <v>152</v>
      </c>
      <c r="M27" s="133" t="s">
        <v>9</v>
      </c>
      <c r="N27" s="131">
        <f>MAX(IF($E$10-8&gt;7,7,$E$10-8),0)</f>
        <v>7</v>
      </c>
      <c r="O27" s="133" t="s">
        <v>10</v>
      </c>
      <c r="P27" s="128">
        <f>L27*N27</f>
        <v>1064</v>
      </c>
      <c r="R27" s="5"/>
    </row>
    <row r="28" spans="1:32" ht="14.25" x14ac:dyDescent="0.15">
      <c r="D28" s="121" t="s">
        <v>2</v>
      </c>
      <c r="E28" s="168">
        <v>137</v>
      </c>
      <c r="F28" s="130" t="s">
        <v>9</v>
      </c>
      <c r="G28" s="131">
        <f>MAX(IF($E$10-15&gt;5,5,$E$10-15),0)</f>
        <v>5</v>
      </c>
      <c r="H28" s="130" t="s">
        <v>10</v>
      </c>
      <c r="I28" s="125">
        <f t="shared" ref="I28:I34" si="0">E28*G28</f>
        <v>685</v>
      </c>
      <c r="J28"/>
      <c r="K28" s="169" t="s">
        <v>2</v>
      </c>
      <c r="L28" s="170">
        <v>163</v>
      </c>
      <c r="M28" s="133" t="s">
        <v>9</v>
      </c>
      <c r="N28" s="131">
        <f>MAX(IF($E$10-15&gt;5,5,$E$10-15),0)</f>
        <v>5</v>
      </c>
      <c r="O28" s="133" t="s">
        <v>10</v>
      </c>
      <c r="P28" s="128">
        <f t="shared" ref="P28:P34" si="1">L28*N28</f>
        <v>815</v>
      </c>
      <c r="R28" s="5"/>
    </row>
    <row r="29" spans="1:32" ht="14.25" x14ac:dyDescent="0.15">
      <c r="D29" s="121" t="s">
        <v>3</v>
      </c>
      <c r="E29" s="168">
        <v>149</v>
      </c>
      <c r="F29" s="130" t="s">
        <v>9</v>
      </c>
      <c r="G29" s="131">
        <f>MAX(IF($E$10-20&gt;10,10,$E$10-20),0)</f>
        <v>10</v>
      </c>
      <c r="H29" s="130" t="s">
        <v>10</v>
      </c>
      <c r="I29" s="125">
        <f t="shared" si="0"/>
        <v>1490</v>
      </c>
      <c r="J29"/>
      <c r="K29" s="169" t="s">
        <v>3</v>
      </c>
      <c r="L29" s="170">
        <v>176</v>
      </c>
      <c r="M29" s="133" t="s">
        <v>9</v>
      </c>
      <c r="N29" s="131">
        <f>MAX(IF($E$10-20&gt;10,10,$E$10-20),0)</f>
        <v>10</v>
      </c>
      <c r="O29" s="133" t="s">
        <v>10</v>
      </c>
      <c r="P29" s="128">
        <f t="shared" si="1"/>
        <v>1760</v>
      </c>
      <c r="R29" s="5"/>
    </row>
    <row r="30" spans="1:32" ht="14.25" x14ac:dyDescent="0.15">
      <c r="D30" s="121" t="s">
        <v>4</v>
      </c>
      <c r="E30" s="168">
        <v>165</v>
      </c>
      <c r="F30" s="130" t="s">
        <v>9</v>
      </c>
      <c r="G30" s="131">
        <f>MAX(IF($E$10-30&gt;20,20,$E$10-30),0)</f>
        <v>10</v>
      </c>
      <c r="H30" s="130" t="s">
        <v>10</v>
      </c>
      <c r="I30" s="125">
        <f t="shared" si="0"/>
        <v>1650</v>
      </c>
      <c r="J30"/>
      <c r="K30" s="169" t="s">
        <v>4</v>
      </c>
      <c r="L30" s="170">
        <v>193</v>
      </c>
      <c r="M30" s="133" t="s">
        <v>9</v>
      </c>
      <c r="N30" s="131">
        <f>MAX(IF($E$10-30&gt;20,20,$E$10-30),0)</f>
        <v>10</v>
      </c>
      <c r="O30" s="133" t="s">
        <v>10</v>
      </c>
      <c r="P30" s="128">
        <f t="shared" si="1"/>
        <v>1930</v>
      </c>
      <c r="R30" s="5"/>
    </row>
    <row r="31" spans="1:32" ht="14.25" x14ac:dyDescent="0.15">
      <c r="D31" s="121" t="s">
        <v>5</v>
      </c>
      <c r="E31" s="168">
        <v>186</v>
      </c>
      <c r="F31" s="130" t="s">
        <v>9</v>
      </c>
      <c r="G31" s="131">
        <f>MAX(IF($E$10-50&gt;50,50,$E$10-50),0)</f>
        <v>0</v>
      </c>
      <c r="H31" s="130" t="s">
        <v>10</v>
      </c>
      <c r="I31" s="125">
        <f t="shared" si="0"/>
        <v>0</v>
      </c>
      <c r="J31"/>
      <c r="K31" s="169" t="s">
        <v>5</v>
      </c>
      <c r="L31" s="170">
        <v>216</v>
      </c>
      <c r="M31" s="133" t="s">
        <v>9</v>
      </c>
      <c r="N31" s="131">
        <f>MAX(IF($E$10-50&gt;50,50,$E$10-50),0)</f>
        <v>0</v>
      </c>
      <c r="O31" s="133" t="s">
        <v>10</v>
      </c>
      <c r="P31" s="128">
        <f t="shared" si="1"/>
        <v>0</v>
      </c>
      <c r="R31" s="5"/>
    </row>
    <row r="32" spans="1:32" ht="14.25" x14ac:dyDescent="0.15">
      <c r="D32" s="121" t="s">
        <v>6</v>
      </c>
      <c r="E32" s="168">
        <v>243</v>
      </c>
      <c r="F32" s="130" t="s">
        <v>9</v>
      </c>
      <c r="G32" s="131">
        <f>MAX(IF($E$10-100&gt;200,200,$E$10-100),0)</f>
        <v>0</v>
      </c>
      <c r="H32" s="130" t="s">
        <v>10</v>
      </c>
      <c r="I32" s="125">
        <f t="shared" si="0"/>
        <v>0</v>
      </c>
      <c r="J32"/>
      <c r="K32" s="169" t="s">
        <v>6</v>
      </c>
      <c r="L32" s="170">
        <v>280</v>
      </c>
      <c r="M32" s="133" t="s">
        <v>9</v>
      </c>
      <c r="N32" s="131">
        <f>MAX(IF($E$10-100&gt;200,200,$E$10-100),0)</f>
        <v>0</v>
      </c>
      <c r="O32" s="133" t="s">
        <v>10</v>
      </c>
      <c r="P32" s="128">
        <f t="shared" si="1"/>
        <v>0</v>
      </c>
      <c r="R32" s="5"/>
    </row>
    <row r="33" spans="4:32" ht="14.25" x14ac:dyDescent="0.15">
      <c r="D33" s="121" t="s">
        <v>7</v>
      </c>
      <c r="E33" s="168">
        <v>302</v>
      </c>
      <c r="F33" s="130" t="s">
        <v>9</v>
      </c>
      <c r="G33" s="131">
        <f>MAX(IF($E$10-300&gt;700,700,$E$10-300),0)</f>
        <v>0</v>
      </c>
      <c r="H33" s="130" t="s">
        <v>10</v>
      </c>
      <c r="I33" s="125">
        <f t="shared" si="0"/>
        <v>0</v>
      </c>
      <c r="J33"/>
      <c r="K33" s="169" t="s">
        <v>7</v>
      </c>
      <c r="L33" s="170">
        <v>344</v>
      </c>
      <c r="M33" s="133" t="s">
        <v>9</v>
      </c>
      <c r="N33" s="131">
        <f>MAX(IF($E$10-300&gt;700,700,$E$10-300),0)</f>
        <v>0</v>
      </c>
      <c r="O33" s="133" t="s">
        <v>10</v>
      </c>
      <c r="P33" s="128">
        <f t="shared" si="1"/>
        <v>0</v>
      </c>
      <c r="R33" s="5"/>
    </row>
    <row r="34" spans="4:32" ht="15" thickBot="1" x14ac:dyDescent="0.2">
      <c r="D34" s="134" t="s">
        <v>8</v>
      </c>
      <c r="E34" s="171">
        <v>364</v>
      </c>
      <c r="F34" s="136" t="s">
        <v>9</v>
      </c>
      <c r="G34" s="137">
        <f>MAX($E$10-1000,0)</f>
        <v>0</v>
      </c>
      <c r="H34" s="136" t="s">
        <v>10</v>
      </c>
      <c r="I34" s="138">
        <f t="shared" si="0"/>
        <v>0</v>
      </c>
      <c r="J34"/>
      <c r="K34" s="172" t="s">
        <v>8</v>
      </c>
      <c r="L34" s="173">
        <v>411</v>
      </c>
      <c r="M34" s="140" t="s">
        <v>9</v>
      </c>
      <c r="N34" s="137">
        <f>MAX($E$10-1000,0)</f>
        <v>0</v>
      </c>
      <c r="O34" s="140" t="s">
        <v>10</v>
      </c>
      <c r="P34" s="141">
        <f t="shared" si="1"/>
        <v>0</v>
      </c>
      <c r="R34" s="5"/>
    </row>
    <row r="35" spans="4:32" ht="15" thickTop="1" x14ac:dyDescent="0.15">
      <c r="D35" s="26"/>
      <c r="E35" s="147"/>
      <c r="F35" s="23"/>
      <c r="G35" s="148" t="s">
        <v>11</v>
      </c>
      <c r="H35" s="23"/>
      <c r="I35" s="174">
        <f>SUM(I24:I34)</f>
        <v>5644</v>
      </c>
      <c r="J35" s="23"/>
      <c r="K35" s="146"/>
      <c r="L35" s="147"/>
      <c r="M35" s="23"/>
      <c r="N35" s="148" t="s">
        <v>11</v>
      </c>
      <c r="O35" s="23"/>
      <c r="P35" s="175">
        <f>SUM(P24:P34)</f>
        <v>6745</v>
      </c>
      <c r="R35" s="5"/>
    </row>
    <row r="36" spans="4:32" ht="14.25" x14ac:dyDescent="0.15">
      <c r="D36" s="26"/>
      <c r="E36" s="147"/>
      <c r="F36" s="23"/>
      <c r="G36" s="148" t="s">
        <v>20</v>
      </c>
      <c r="H36" s="23"/>
      <c r="I36" s="145">
        <f>ROUNDDOWN(I35*0.1,0)</f>
        <v>564</v>
      </c>
      <c r="J36" s="23"/>
      <c r="K36" s="146"/>
      <c r="L36" s="147"/>
      <c r="M36" s="23"/>
      <c r="N36" s="148" t="s">
        <v>20</v>
      </c>
      <c r="O36" s="23"/>
      <c r="P36" s="145">
        <f>ROUNDDOWN(P35*0.1,0)</f>
        <v>674</v>
      </c>
      <c r="R36" s="5"/>
    </row>
    <row r="37" spans="4:32" ht="14.25" x14ac:dyDescent="0.15">
      <c r="D37" s="149"/>
      <c r="E37" s="154"/>
      <c r="F37" s="155"/>
      <c r="G37" s="156" t="s">
        <v>0</v>
      </c>
      <c r="H37" s="155"/>
      <c r="I37" s="152">
        <f>I35+I36</f>
        <v>6208</v>
      </c>
      <c r="J37" s="23"/>
      <c r="K37" s="153"/>
      <c r="L37" s="154"/>
      <c r="M37" s="155"/>
      <c r="N37" s="156" t="s">
        <v>0</v>
      </c>
      <c r="O37" s="155"/>
      <c r="P37" s="152">
        <f>P35+P36</f>
        <v>7419</v>
      </c>
      <c r="R37" s="5"/>
    </row>
    <row r="38" spans="4:32" x14ac:dyDescent="0.15"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</row>
    <row r="39" spans="4:32" ht="14.25" thickBot="1" x14ac:dyDescent="0.2"/>
    <row r="40" spans="4:32" ht="24.75" thickBot="1" x14ac:dyDescent="0.2">
      <c r="D40" s="1">
        <v>46295</v>
      </c>
    </row>
  </sheetData>
  <mergeCells count="28">
    <mergeCell ref="C15:R15"/>
    <mergeCell ref="K20:L20"/>
    <mergeCell ref="M20:N20"/>
    <mergeCell ref="O20:Q20"/>
    <mergeCell ref="K19:L19"/>
    <mergeCell ref="M19:N19"/>
    <mergeCell ref="D17:E17"/>
    <mergeCell ref="F17:G17"/>
    <mergeCell ref="M17:N17"/>
    <mergeCell ref="O17:Q17"/>
    <mergeCell ref="K18:L18"/>
    <mergeCell ref="M18:N18"/>
    <mergeCell ref="A1:R1"/>
    <mergeCell ref="D16:E16"/>
    <mergeCell ref="F16:G16"/>
    <mergeCell ref="M16:N16"/>
    <mergeCell ref="O16:Q16"/>
    <mergeCell ref="C6:D6"/>
    <mergeCell ref="E6:F6"/>
    <mergeCell ref="C8:D8"/>
    <mergeCell ref="E8:F8"/>
    <mergeCell ref="M8:P8"/>
    <mergeCell ref="C10:D10"/>
    <mergeCell ref="E10:F10"/>
    <mergeCell ref="M10:P10"/>
    <mergeCell ref="B13:D13"/>
    <mergeCell ref="G13:J13"/>
    <mergeCell ref="M13:O13"/>
  </mergeCells>
  <phoneticPr fontId="1"/>
  <pageMargins left="0.7" right="0.7" top="0.75" bottom="0.75" header="0.3" footer="0.3"/>
  <pageSetup paperSize="9" scale="7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按分2か月・減免なし</vt:lpstr>
      <vt:lpstr>按分１か月・減免なし</vt:lpstr>
      <vt:lpstr>按分１か月・減免なし!Print_Area</vt:lpstr>
      <vt:lpstr>按分2か月・減免なし!Print_Area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A16P255</cp:lastModifiedBy>
  <cp:lastPrinted>2022-08-24T05:21:12Z</cp:lastPrinted>
  <dcterms:created xsi:type="dcterms:W3CDTF">2021-06-01T02:47:39Z</dcterms:created>
  <dcterms:modified xsi:type="dcterms:W3CDTF">2026-06-30T10:12:48Z</dcterms:modified>
</cp:coreProperties>
</file>