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drawings/drawing2.xml" ContentType="application/vnd.openxmlformats-officedocument.drawing+xml"/>
  <Override PartName="/xl/ctrlProps/ctrlProp3.xml" ContentType="application/vnd.ms-excel.controlproperties+xml"/>
  <Override PartName="/xl/ctrlProps/ctrlProp4.xml" ContentType="application/vnd.ms-excel.controlproperties+xml"/>
  <Override PartName="/xl/drawings/drawing3.xml" ContentType="application/vnd.openxmlformats-officedocument.drawing+xml"/>
  <Override PartName="/xl/ctrlProps/ctrlProp5.xml" ContentType="application/vnd.ms-excel.controlproperties+xml"/>
  <Override PartName="/xl/ctrlProps/ctrlProp6.xml" ContentType="application/vnd.ms-excel.controlproperties+xml"/>
  <Override PartName="/xl/drawings/drawing4.xml" ContentType="application/vnd.openxmlformats-officedocument.drawing+xml"/>
  <Override PartName="/xl/ctrlProps/ctrlProp7.xml" ContentType="application/vnd.ms-excel.controlproperties+xml"/>
  <Override PartName="/xl/ctrlProps/ctrlProp8.xml" ContentType="application/vnd.ms-excel.controlproperties+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24226"/>
  <mc:AlternateContent xmlns:mc="http://schemas.openxmlformats.org/markup-compatibility/2006">
    <mc:Choice Requires="x15">
      <x15ac:absPath xmlns:x15ac="http://schemas.microsoft.com/office/spreadsheetml/2010/11/ac" url="Z:\6_指定\運営状況点検書\R6運営状況点検書\起案用\"/>
    </mc:Choice>
  </mc:AlternateContent>
  <xr:revisionPtr revIDLastSave="0" documentId="13_ncr:1_{403A7D87-1A88-473D-88FB-65283AD141E0}" xr6:coauthVersionLast="47" xr6:coauthVersionMax="47" xr10:uidLastSave="{00000000-0000-0000-0000-000000000000}"/>
  <bookViews>
    <workbookView xWindow="-108" yWindow="-108" windowWidth="23256" windowHeight="13896" tabRatio="687" xr2:uid="{00000000-000D-0000-FFFF-FFFF00000000}"/>
  </bookViews>
  <sheets>
    <sheet name="運営状況点検書" sheetId="1" r:id="rId1"/>
    <sheet name="勤務形態一覧表（介護予防支援）" sheetId="6" r:id="rId2"/>
    <sheet name="勤務形態一覧表（記載例）" sheetId="7" r:id="rId3"/>
    <sheet name="【記載例】シフト記号表（勤務時間帯）" sheetId="5" r:id="rId4"/>
    <sheet name="記入方法" sheetId="8" r:id="rId5"/>
    <sheet name="プルダウンリスト" sheetId="9" r:id="rId6"/>
  </sheets>
  <externalReferences>
    <externalReference r:id="rId7"/>
  </externalReferences>
  <definedNames>
    <definedName name="_xlnm.Print_Area" localSheetId="3">'【記載例】シフト記号表（勤務時間帯）'!$A$1:$T$38</definedName>
    <definedName name="_xlnm.Print_Area" localSheetId="0">運営状況点検書!$A$1:$R$328</definedName>
    <definedName name="_xlnm.Print_Area" localSheetId="1">'勤務形態一覧表（介護予防支援）'!$A$1:$BG$73</definedName>
    <definedName name="職種">[1]プルダウン・リスト!$C$12:$J$12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70" i="1" l="1"/>
  <c r="G70" i="1"/>
  <c r="O70" i="1"/>
  <c r="M70" i="1"/>
  <c r="K70" i="1"/>
  <c r="E70" i="1"/>
  <c r="I66" i="1"/>
  <c r="K66" i="1"/>
  <c r="M66" i="1"/>
  <c r="O66" i="1"/>
  <c r="G66" i="1"/>
  <c r="E66" i="1"/>
  <c r="G74" i="1" l="1"/>
  <c r="E74" i="1"/>
  <c r="K35" i="5"/>
  <c r="K34" i="5"/>
  <c r="K33" i="5"/>
  <c r="K32" i="5"/>
  <c r="K20" i="5"/>
  <c r="K19" i="5"/>
  <c r="K18" i="5"/>
  <c r="K17" i="5"/>
  <c r="K16" i="5"/>
  <c r="K15" i="5"/>
  <c r="K14" i="5"/>
  <c r="K13" i="5"/>
  <c r="K12" i="5"/>
  <c r="K11" i="5"/>
  <c r="K10" i="5"/>
  <c r="K9" i="5"/>
  <c r="K8" i="5"/>
  <c r="K7" i="5"/>
  <c r="S72" i="7"/>
  <c r="I67" i="7"/>
  <c r="P62" i="7"/>
  <c r="D72" i="7" s="1"/>
  <c r="M62" i="7"/>
  <c r="D67" i="7" s="1"/>
  <c r="N67" i="7" s="1"/>
  <c r="I72" i="7" s="1"/>
  <c r="K62" i="7"/>
  <c r="H61" i="7"/>
  <c r="F61" i="7"/>
  <c r="AW51" i="7"/>
  <c r="AV51" i="7"/>
  <c r="AU51" i="7"/>
  <c r="AT51" i="7"/>
  <c r="AS51" i="7"/>
  <c r="AR51" i="7"/>
  <c r="AQ51" i="7"/>
  <c r="AP51" i="7"/>
  <c r="AO51" i="7"/>
  <c r="AN51" i="7"/>
  <c r="AM51" i="7"/>
  <c r="AL51" i="7"/>
  <c r="AK51" i="7"/>
  <c r="AJ51" i="7"/>
  <c r="AI51" i="7"/>
  <c r="AH51" i="7"/>
  <c r="AG51" i="7"/>
  <c r="AF51" i="7"/>
  <c r="AE51" i="7"/>
  <c r="AD51" i="7"/>
  <c r="AC51" i="7"/>
  <c r="AB51" i="7"/>
  <c r="AA51" i="7"/>
  <c r="Z51" i="7"/>
  <c r="Y51" i="7"/>
  <c r="X51" i="7"/>
  <c r="W51" i="7"/>
  <c r="V51" i="7"/>
  <c r="U51" i="7"/>
  <c r="T51" i="7"/>
  <c r="S51" i="7"/>
  <c r="AW49" i="7"/>
  <c r="AV49" i="7"/>
  <c r="AU49" i="7"/>
  <c r="AT49" i="7"/>
  <c r="AS49" i="7"/>
  <c r="AR49" i="7"/>
  <c r="AQ49" i="7"/>
  <c r="AP49" i="7"/>
  <c r="AO49" i="7"/>
  <c r="AN49" i="7"/>
  <c r="AM49" i="7"/>
  <c r="AL49" i="7"/>
  <c r="AK49" i="7"/>
  <c r="AJ49" i="7"/>
  <c r="AI49" i="7"/>
  <c r="AH49" i="7"/>
  <c r="AG49" i="7"/>
  <c r="AF49" i="7"/>
  <c r="AE49" i="7"/>
  <c r="AD49" i="7"/>
  <c r="AC49" i="7"/>
  <c r="AB49" i="7"/>
  <c r="AA49" i="7"/>
  <c r="Z49" i="7"/>
  <c r="Y49" i="7"/>
  <c r="X49" i="7"/>
  <c r="W49" i="7"/>
  <c r="V49" i="7"/>
  <c r="U49" i="7"/>
  <c r="T49" i="7"/>
  <c r="S49" i="7"/>
  <c r="AW47" i="7"/>
  <c r="AV47" i="7"/>
  <c r="AU47" i="7"/>
  <c r="AT47" i="7"/>
  <c r="AS47" i="7"/>
  <c r="AR47" i="7"/>
  <c r="AQ47" i="7"/>
  <c r="AP47" i="7"/>
  <c r="AO47" i="7"/>
  <c r="AN47" i="7"/>
  <c r="AM47" i="7"/>
  <c r="AL47" i="7"/>
  <c r="AK47" i="7"/>
  <c r="AJ47" i="7"/>
  <c r="AI47" i="7"/>
  <c r="AH47" i="7"/>
  <c r="AG47" i="7"/>
  <c r="AF47" i="7"/>
  <c r="AE47" i="7"/>
  <c r="AD47" i="7"/>
  <c r="AC47" i="7"/>
  <c r="AB47" i="7"/>
  <c r="AA47" i="7"/>
  <c r="Z47" i="7"/>
  <c r="Y47" i="7"/>
  <c r="X47" i="7"/>
  <c r="W47" i="7"/>
  <c r="V47" i="7"/>
  <c r="U47" i="7"/>
  <c r="T47" i="7"/>
  <c r="S47" i="7"/>
  <c r="AW45" i="7"/>
  <c r="AV45" i="7"/>
  <c r="AU45" i="7"/>
  <c r="AT45" i="7"/>
  <c r="AS45" i="7"/>
  <c r="AR45" i="7"/>
  <c r="AQ45" i="7"/>
  <c r="AP45" i="7"/>
  <c r="AO45" i="7"/>
  <c r="AN45" i="7"/>
  <c r="AM45" i="7"/>
  <c r="AL45" i="7"/>
  <c r="AK45" i="7"/>
  <c r="AJ45" i="7"/>
  <c r="AI45" i="7"/>
  <c r="AH45" i="7"/>
  <c r="AG45" i="7"/>
  <c r="AF45" i="7"/>
  <c r="AE45" i="7"/>
  <c r="AD45" i="7"/>
  <c r="AC45" i="7"/>
  <c r="AB45" i="7"/>
  <c r="AA45" i="7"/>
  <c r="Z45" i="7"/>
  <c r="Y45" i="7"/>
  <c r="X45" i="7"/>
  <c r="W45" i="7"/>
  <c r="V45" i="7"/>
  <c r="U45" i="7"/>
  <c r="T45" i="7"/>
  <c r="S45" i="7"/>
  <c r="AW43" i="7"/>
  <c r="AV43" i="7"/>
  <c r="AU43" i="7"/>
  <c r="AT43" i="7"/>
  <c r="AS43" i="7"/>
  <c r="AR43" i="7"/>
  <c r="AQ43" i="7"/>
  <c r="AP43" i="7"/>
  <c r="AO43" i="7"/>
  <c r="AN43" i="7"/>
  <c r="AM43" i="7"/>
  <c r="AL43" i="7"/>
  <c r="AK43" i="7"/>
  <c r="AJ43" i="7"/>
  <c r="AI43" i="7"/>
  <c r="AH43" i="7"/>
  <c r="AG43" i="7"/>
  <c r="AF43" i="7"/>
  <c r="AE43" i="7"/>
  <c r="AD43" i="7"/>
  <c r="AC43" i="7"/>
  <c r="AB43" i="7"/>
  <c r="AA43" i="7"/>
  <c r="Z43" i="7"/>
  <c r="Y43" i="7"/>
  <c r="X43" i="7"/>
  <c r="W43" i="7"/>
  <c r="V43" i="7"/>
  <c r="U43" i="7"/>
  <c r="T43" i="7"/>
  <c r="S43" i="7"/>
  <c r="AW41" i="7"/>
  <c r="AV41" i="7"/>
  <c r="AU41" i="7"/>
  <c r="AT41" i="7"/>
  <c r="AS41" i="7"/>
  <c r="AR41" i="7"/>
  <c r="AQ41" i="7"/>
  <c r="AP41" i="7"/>
  <c r="AO41" i="7"/>
  <c r="AN41" i="7"/>
  <c r="AM41" i="7"/>
  <c r="AL41" i="7"/>
  <c r="AK41" i="7"/>
  <c r="AJ41" i="7"/>
  <c r="AI41" i="7"/>
  <c r="AH41" i="7"/>
  <c r="AG41" i="7"/>
  <c r="AF41" i="7"/>
  <c r="AE41" i="7"/>
  <c r="AD41" i="7"/>
  <c r="AC41" i="7"/>
  <c r="AB41" i="7"/>
  <c r="AA41" i="7"/>
  <c r="Z41" i="7"/>
  <c r="Y41" i="7"/>
  <c r="X41" i="7"/>
  <c r="W41" i="7"/>
  <c r="V41" i="7"/>
  <c r="U41" i="7"/>
  <c r="T41" i="7"/>
  <c r="S41" i="7"/>
  <c r="AW39" i="7"/>
  <c r="AV39" i="7"/>
  <c r="AU39" i="7"/>
  <c r="AT39" i="7"/>
  <c r="AS39" i="7"/>
  <c r="AR39" i="7"/>
  <c r="AQ39" i="7"/>
  <c r="AP39" i="7"/>
  <c r="AO39" i="7"/>
  <c r="AN39" i="7"/>
  <c r="AM39" i="7"/>
  <c r="AL39" i="7"/>
  <c r="AK39" i="7"/>
  <c r="AJ39" i="7"/>
  <c r="AI39" i="7"/>
  <c r="AH39" i="7"/>
  <c r="AG39" i="7"/>
  <c r="AF39" i="7"/>
  <c r="AE39" i="7"/>
  <c r="AD39" i="7"/>
  <c r="AC39" i="7"/>
  <c r="AB39" i="7"/>
  <c r="AA39" i="7"/>
  <c r="Z39" i="7"/>
  <c r="Y39" i="7"/>
  <c r="X39" i="7"/>
  <c r="W39" i="7"/>
  <c r="V39" i="7"/>
  <c r="U39" i="7"/>
  <c r="T39" i="7"/>
  <c r="S39" i="7"/>
  <c r="AW37" i="7"/>
  <c r="AV37" i="7"/>
  <c r="AU37" i="7"/>
  <c r="AT37" i="7"/>
  <c r="AS37" i="7"/>
  <c r="AR37" i="7"/>
  <c r="AQ37" i="7"/>
  <c r="AP37" i="7"/>
  <c r="AO37" i="7"/>
  <c r="AN37" i="7"/>
  <c r="AM37" i="7"/>
  <c r="AL37" i="7"/>
  <c r="AK37" i="7"/>
  <c r="AJ37" i="7"/>
  <c r="AI37" i="7"/>
  <c r="AH37" i="7"/>
  <c r="AG37" i="7"/>
  <c r="AF37" i="7"/>
  <c r="AE37" i="7"/>
  <c r="AD37" i="7"/>
  <c r="AC37" i="7"/>
  <c r="AB37" i="7"/>
  <c r="AA37" i="7"/>
  <c r="Z37" i="7"/>
  <c r="Y37" i="7"/>
  <c r="X37" i="7"/>
  <c r="W37" i="7"/>
  <c r="V37" i="7"/>
  <c r="U37" i="7"/>
  <c r="T37" i="7"/>
  <c r="S37" i="7"/>
  <c r="AW35" i="7"/>
  <c r="AV35" i="7"/>
  <c r="AU35" i="7"/>
  <c r="AT35" i="7"/>
  <c r="AS35" i="7"/>
  <c r="AR35" i="7"/>
  <c r="AQ35" i="7"/>
  <c r="AP35" i="7"/>
  <c r="AO35" i="7"/>
  <c r="AN35" i="7"/>
  <c r="AM35" i="7"/>
  <c r="AL35" i="7"/>
  <c r="AK35" i="7"/>
  <c r="AJ35" i="7"/>
  <c r="AI35" i="7"/>
  <c r="AH35" i="7"/>
  <c r="AG35" i="7"/>
  <c r="AF35" i="7"/>
  <c r="AE35" i="7"/>
  <c r="AD35" i="7"/>
  <c r="AC35" i="7"/>
  <c r="AB35" i="7"/>
  <c r="AA35" i="7"/>
  <c r="Z35" i="7"/>
  <c r="Y35" i="7"/>
  <c r="X35" i="7"/>
  <c r="W35" i="7"/>
  <c r="V35" i="7"/>
  <c r="U35" i="7"/>
  <c r="T35" i="7"/>
  <c r="S35" i="7"/>
  <c r="AW33" i="7"/>
  <c r="AV33" i="7"/>
  <c r="AU33" i="7"/>
  <c r="AT33" i="7"/>
  <c r="AS33" i="7"/>
  <c r="AR33" i="7"/>
  <c r="AQ33" i="7"/>
  <c r="AP33" i="7"/>
  <c r="AO33" i="7"/>
  <c r="AN33" i="7"/>
  <c r="AM33" i="7"/>
  <c r="AL33" i="7"/>
  <c r="AK33" i="7"/>
  <c r="AJ33" i="7"/>
  <c r="AI33" i="7"/>
  <c r="AH33" i="7"/>
  <c r="AG33" i="7"/>
  <c r="AF33" i="7"/>
  <c r="AE33" i="7"/>
  <c r="AD33" i="7"/>
  <c r="AC33" i="7"/>
  <c r="AB33" i="7"/>
  <c r="AA33" i="7"/>
  <c r="Z33" i="7"/>
  <c r="Y33" i="7"/>
  <c r="X33" i="7"/>
  <c r="W33" i="7"/>
  <c r="V33" i="7"/>
  <c r="U33" i="7"/>
  <c r="T33" i="7"/>
  <c r="S33" i="7"/>
  <c r="AW31" i="7"/>
  <c r="AV31" i="7"/>
  <c r="AU31" i="7"/>
  <c r="AT31" i="7"/>
  <c r="AS31" i="7"/>
  <c r="AR31" i="7"/>
  <c r="AQ31" i="7"/>
  <c r="AP31" i="7"/>
  <c r="AO31" i="7"/>
  <c r="AN31" i="7"/>
  <c r="AM31" i="7"/>
  <c r="AL31" i="7"/>
  <c r="AK31" i="7"/>
  <c r="AJ31" i="7"/>
  <c r="AI31" i="7"/>
  <c r="AH31" i="7"/>
  <c r="AG31" i="7"/>
  <c r="AF31" i="7"/>
  <c r="AE31" i="7"/>
  <c r="AD31" i="7"/>
  <c r="AC31" i="7"/>
  <c r="AB31" i="7"/>
  <c r="AA31" i="7"/>
  <c r="Z31" i="7"/>
  <c r="Y31" i="7"/>
  <c r="X31" i="7"/>
  <c r="W31" i="7"/>
  <c r="V31" i="7"/>
  <c r="U31" i="7"/>
  <c r="T31" i="7"/>
  <c r="S31" i="7"/>
  <c r="AW29" i="7"/>
  <c r="AV29" i="7"/>
  <c r="AU29" i="7"/>
  <c r="AT29" i="7"/>
  <c r="AS29" i="7"/>
  <c r="AR29" i="7"/>
  <c r="AQ29" i="7"/>
  <c r="AP29" i="7"/>
  <c r="AO29" i="7"/>
  <c r="AN29" i="7"/>
  <c r="AM29" i="7"/>
  <c r="AL29" i="7"/>
  <c r="AK29" i="7"/>
  <c r="AJ29" i="7"/>
  <c r="AI29" i="7"/>
  <c r="AH29" i="7"/>
  <c r="AG29" i="7"/>
  <c r="AF29" i="7"/>
  <c r="AE29" i="7"/>
  <c r="AD29" i="7"/>
  <c r="AC29" i="7"/>
  <c r="AB29" i="7"/>
  <c r="AA29" i="7"/>
  <c r="Z29" i="7"/>
  <c r="Y29" i="7"/>
  <c r="X29" i="7"/>
  <c r="W29" i="7"/>
  <c r="V29" i="7"/>
  <c r="U29" i="7"/>
  <c r="T29" i="7"/>
  <c r="S29" i="7"/>
  <c r="AW27" i="7"/>
  <c r="AV27" i="7"/>
  <c r="AU27" i="7"/>
  <c r="AT27" i="7"/>
  <c r="AS27" i="7"/>
  <c r="AR27" i="7"/>
  <c r="AQ27" i="7"/>
  <c r="AP27" i="7"/>
  <c r="AO27" i="7"/>
  <c r="AN27" i="7"/>
  <c r="AM27" i="7"/>
  <c r="AL27" i="7"/>
  <c r="AK27" i="7"/>
  <c r="AJ27" i="7"/>
  <c r="AI27" i="7"/>
  <c r="AH27" i="7"/>
  <c r="AG27" i="7"/>
  <c r="AF27" i="7"/>
  <c r="AE27" i="7"/>
  <c r="AD27" i="7"/>
  <c r="AC27" i="7"/>
  <c r="AB27" i="7"/>
  <c r="AA27" i="7"/>
  <c r="Z27" i="7"/>
  <c r="Y27" i="7"/>
  <c r="X27" i="7"/>
  <c r="W27" i="7"/>
  <c r="V27" i="7"/>
  <c r="U27" i="7"/>
  <c r="T27" i="7"/>
  <c r="S27" i="7"/>
  <c r="AW25" i="7"/>
  <c r="AV25" i="7"/>
  <c r="AU25" i="7"/>
  <c r="AT25" i="7"/>
  <c r="AS25" i="7"/>
  <c r="AR25" i="7"/>
  <c r="AQ25" i="7"/>
  <c r="AP25" i="7"/>
  <c r="AO25" i="7"/>
  <c r="AN25" i="7"/>
  <c r="AM25" i="7"/>
  <c r="AL25" i="7"/>
  <c r="AK25" i="7"/>
  <c r="AJ25" i="7"/>
  <c r="AI25" i="7"/>
  <c r="AH25" i="7"/>
  <c r="AG25" i="7"/>
  <c r="AF25" i="7"/>
  <c r="AE25" i="7"/>
  <c r="AD25" i="7"/>
  <c r="AC25" i="7"/>
  <c r="AB25" i="7"/>
  <c r="AA25" i="7"/>
  <c r="Z25" i="7"/>
  <c r="Y25" i="7"/>
  <c r="X25" i="7"/>
  <c r="W25" i="7"/>
  <c r="V25" i="7"/>
  <c r="U25" i="7"/>
  <c r="T25" i="7"/>
  <c r="S25" i="7"/>
  <c r="AW23" i="7"/>
  <c r="AV23" i="7"/>
  <c r="AU23" i="7"/>
  <c r="AT23" i="7"/>
  <c r="AS23" i="7"/>
  <c r="AR23" i="7"/>
  <c r="AQ23" i="7"/>
  <c r="AP23" i="7"/>
  <c r="AO23" i="7"/>
  <c r="AN23" i="7"/>
  <c r="AM23" i="7"/>
  <c r="AL23" i="7"/>
  <c r="AK23" i="7"/>
  <c r="AJ23" i="7"/>
  <c r="AI23" i="7"/>
  <c r="AH23" i="7"/>
  <c r="AG23" i="7"/>
  <c r="AF23" i="7"/>
  <c r="AE23" i="7"/>
  <c r="AD23" i="7"/>
  <c r="AC23" i="7"/>
  <c r="AB23" i="7"/>
  <c r="AA23" i="7"/>
  <c r="Z23" i="7"/>
  <c r="Y23" i="7"/>
  <c r="X23" i="7"/>
  <c r="W23" i="7"/>
  <c r="V23" i="7"/>
  <c r="U23" i="7"/>
  <c r="T23" i="7"/>
  <c r="S23" i="7"/>
  <c r="AW21" i="7"/>
  <c r="AV21" i="7"/>
  <c r="AU21" i="7"/>
  <c r="AT21" i="7"/>
  <c r="AS21" i="7"/>
  <c r="AR21" i="7"/>
  <c r="AQ21" i="7"/>
  <c r="AP21" i="7"/>
  <c r="AO21" i="7"/>
  <c r="AN21" i="7"/>
  <c r="AM21" i="7"/>
  <c r="AL21" i="7"/>
  <c r="AK21" i="7"/>
  <c r="AJ21" i="7"/>
  <c r="AI21" i="7"/>
  <c r="AH21" i="7"/>
  <c r="AG21" i="7"/>
  <c r="AF21" i="7"/>
  <c r="AE21" i="7"/>
  <c r="AD21" i="7"/>
  <c r="AC21" i="7"/>
  <c r="AB21" i="7"/>
  <c r="AA21" i="7"/>
  <c r="Z21" i="7"/>
  <c r="Y21" i="7"/>
  <c r="X21" i="7"/>
  <c r="W21" i="7"/>
  <c r="V21" i="7"/>
  <c r="U21" i="7"/>
  <c r="T21" i="7"/>
  <c r="S21" i="7"/>
  <c r="AW19" i="7"/>
  <c r="AV19" i="7"/>
  <c r="AU19" i="7"/>
  <c r="AT19" i="7"/>
  <c r="AS19" i="7"/>
  <c r="AR19" i="7"/>
  <c r="AQ19" i="7"/>
  <c r="AP19" i="7"/>
  <c r="AO19" i="7"/>
  <c r="AN19" i="7"/>
  <c r="AM19" i="7"/>
  <c r="AL19" i="7"/>
  <c r="AK19" i="7"/>
  <c r="AJ19" i="7"/>
  <c r="AI19" i="7"/>
  <c r="AH19" i="7"/>
  <c r="AG19" i="7"/>
  <c r="AF19" i="7"/>
  <c r="AE19" i="7"/>
  <c r="AD19" i="7"/>
  <c r="AC19" i="7"/>
  <c r="AB19" i="7"/>
  <c r="AA19" i="7"/>
  <c r="Z19" i="7"/>
  <c r="Y19" i="7"/>
  <c r="X19" i="7"/>
  <c r="W19" i="7"/>
  <c r="V19" i="7"/>
  <c r="U19" i="7"/>
  <c r="T19" i="7"/>
  <c r="S19" i="7"/>
  <c r="B18" i="7"/>
  <c r="B20" i="7" s="1"/>
  <c r="B22" i="7" s="1"/>
  <c r="B24" i="7" s="1"/>
  <c r="B26" i="7" s="1"/>
  <c r="B28" i="7" s="1"/>
  <c r="B30" i="7" s="1"/>
  <c r="B32" i="7" s="1"/>
  <c r="B34" i="7" s="1"/>
  <c r="B36" i="7" s="1"/>
  <c r="B38" i="7" s="1"/>
  <c r="B40" i="7" s="1"/>
  <c r="B42" i="7" s="1"/>
  <c r="B44" i="7" s="1"/>
  <c r="B46" i="7" s="1"/>
  <c r="B48" i="7" s="1"/>
  <c r="B50" i="7" s="1"/>
  <c r="AW17" i="7"/>
  <c r="AV17" i="7"/>
  <c r="AU17" i="7"/>
  <c r="AT17" i="7"/>
  <c r="AS17" i="7"/>
  <c r="AR17" i="7"/>
  <c r="AQ17" i="7"/>
  <c r="AP17" i="7"/>
  <c r="AO17" i="7"/>
  <c r="AN17" i="7"/>
  <c r="AM17" i="7"/>
  <c r="AL17" i="7"/>
  <c r="AK17" i="7"/>
  <c r="AJ17" i="7"/>
  <c r="AI17" i="7"/>
  <c r="AH17" i="7"/>
  <c r="AG17" i="7"/>
  <c r="AF17" i="7"/>
  <c r="AE17" i="7"/>
  <c r="AD17" i="7"/>
  <c r="AC17" i="7"/>
  <c r="AB17" i="7"/>
  <c r="AA17" i="7"/>
  <c r="Z17" i="7"/>
  <c r="Y17" i="7"/>
  <c r="X17" i="7"/>
  <c r="W17" i="7"/>
  <c r="V17" i="7"/>
  <c r="U17" i="7"/>
  <c r="T17" i="7"/>
  <c r="S17" i="7"/>
  <c r="AU14" i="7"/>
  <c r="AU15" i="7" s="1"/>
  <c r="AQ14" i="7"/>
  <c r="AQ15" i="7" s="1"/>
  <c r="AP14" i="7"/>
  <c r="AP15" i="7" s="1"/>
  <c r="AW13" i="7"/>
  <c r="AW14" i="7" s="1"/>
  <c r="AW15" i="7" s="1"/>
  <c r="AV13" i="7"/>
  <c r="AV14" i="7" s="1"/>
  <c r="AV15" i="7" s="1"/>
  <c r="AU13" i="7"/>
  <c r="AP13" i="7"/>
  <c r="AO13" i="7"/>
  <c r="AH13" i="7"/>
  <c r="Y13" i="7"/>
  <c r="AX11" i="7"/>
  <c r="BA7" i="7"/>
  <c r="S7" i="7"/>
  <c r="S6" i="7"/>
  <c r="AA2" i="7"/>
  <c r="AO14" i="7" s="1"/>
  <c r="AO15" i="7" s="1"/>
  <c r="S72" i="6"/>
  <c r="I67" i="6"/>
  <c r="P62" i="6"/>
  <c r="D72" i="6" s="1"/>
  <c r="M62" i="6"/>
  <c r="D67" i="6" s="1"/>
  <c r="N67" i="6" s="1"/>
  <c r="I72" i="6" s="1"/>
  <c r="K62" i="6"/>
  <c r="H61" i="6"/>
  <c r="F61" i="6"/>
  <c r="H60" i="6"/>
  <c r="F60" i="6"/>
  <c r="H59" i="6"/>
  <c r="F59" i="6"/>
  <c r="H58" i="6"/>
  <c r="F58" i="6"/>
  <c r="AW51" i="6"/>
  <c r="AV51" i="6"/>
  <c r="AU51" i="6"/>
  <c r="AT51" i="6"/>
  <c r="AS51" i="6"/>
  <c r="AR51" i="6"/>
  <c r="AQ51" i="6"/>
  <c r="AP51" i="6"/>
  <c r="AO51" i="6"/>
  <c r="AN51" i="6"/>
  <c r="AM51" i="6"/>
  <c r="AL51" i="6"/>
  <c r="AK51" i="6"/>
  <c r="AJ51" i="6"/>
  <c r="AI51" i="6"/>
  <c r="AH51" i="6"/>
  <c r="AG51" i="6"/>
  <c r="AF51" i="6"/>
  <c r="AE51" i="6"/>
  <c r="AD51" i="6"/>
  <c r="AC51" i="6"/>
  <c r="AB51" i="6"/>
  <c r="AA51" i="6"/>
  <c r="Z51" i="6"/>
  <c r="Y51" i="6"/>
  <c r="X51" i="6"/>
  <c r="W51" i="6"/>
  <c r="V51" i="6"/>
  <c r="U51" i="6"/>
  <c r="T51" i="6"/>
  <c r="S51" i="6"/>
  <c r="AW49" i="6"/>
  <c r="AV49" i="6"/>
  <c r="AU49" i="6"/>
  <c r="AT49" i="6"/>
  <c r="AS49" i="6"/>
  <c r="AR49" i="6"/>
  <c r="AQ49" i="6"/>
  <c r="AP49" i="6"/>
  <c r="AO49" i="6"/>
  <c r="AN49" i="6"/>
  <c r="AM49" i="6"/>
  <c r="AL49" i="6"/>
  <c r="AK49" i="6"/>
  <c r="AJ49" i="6"/>
  <c r="AI49" i="6"/>
  <c r="AH49" i="6"/>
  <c r="AG49" i="6"/>
  <c r="AF49" i="6"/>
  <c r="AE49" i="6"/>
  <c r="AD49" i="6"/>
  <c r="AC49" i="6"/>
  <c r="AB49" i="6"/>
  <c r="AA49" i="6"/>
  <c r="Z49" i="6"/>
  <c r="Y49" i="6"/>
  <c r="X49" i="6"/>
  <c r="W49" i="6"/>
  <c r="V49" i="6"/>
  <c r="U49" i="6"/>
  <c r="T49" i="6"/>
  <c r="S49" i="6"/>
  <c r="AW47" i="6"/>
  <c r="AV47" i="6"/>
  <c r="AU47" i="6"/>
  <c r="AT47" i="6"/>
  <c r="AS47" i="6"/>
  <c r="AR47" i="6"/>
  <c r="AQ47" i="6"/>
  <c r="AP47" i="6"/>
  <c r="AO47" i="6"/>
  <c r="AN47" i="6"/>
  <c r="AM47" i="6"/>
  <c r="AL47" i="6"/>
  <c r="AK47" i="6"/>
  <c r="AJ47" i="6"/>
  <c r="AI47" i="6"/>
  <c r="AH47" i="6"/>
  <c r="AG47" i="6"/>
  <c r="AF47" i="6"/>
  <c r="AE47" i="6"/>
  <c r="AD47" i="6"/>
  <c r="AC47" i="6"/>
  <c r="AB47" i="6"/>
  <c r="AA47" i="6"/>
  <c r="Z47" i="6"/>
  <c r="Y47" i="6"/>
  <c r="X47" i="6"/>
  <c r="W47" i="6"/>
  <c r="V47" i="6"/>
  <c r="U47" i="6"/>
  <c r="T47" i="6"/>
  <c r="S47" i="6"/>
  <c r="AW45" i="6"/>
  <c r="AV45" i="6"/>
  <c r="AU45" i="6"/>
  <c r="AT45" i="6"/>
  <c r="AS45" i="6"/>
  <c r="AR45" i="6"/>
  <c r="AQ45" i="6"/>
  <c r="AP45" i="6"/>
  <c r="AO45" i="6"/>
  <c r="AN45" i="6"/>
  <c r="AM45" i="6"/>
  <c r="AL45" i="6"/>
  <c r="AK45" i="6"/>
  <c r="AJ45" i="6"/>
  <c r="AI45" i="6"/>
  <c r="AH45" i="6"/>
  <c r="AG45" i="6"/>
  <c r="AF45" i="6"/>
  <c r="AE45" i="6"/>
  <c r="AD45" i="6"/>
  <c r="AC45" i="6"/>
  <c r="AB45" i="6"/>
  <c r="AA45" i="6"/>
  <c r="Z45" i="6"/>
  <c r="Y45" i="6"/>
  <c r="X45" i="6"/>
  <c r="W45" i="6"/>
  <c r="V45" i="6"/>
  <c r="U45" i="6"/>
  <c r="T45" i="6"/>
  <c r="S45" i="6"/>
  <c r="AW43" i="6"/>
  <c r="AV43" i="6"/>
  <c r="AU43" i="6"/>
  <c r="AT43" i="6"/>
  <c r="AS43" i="6"/>
  <c r="AR43" i="6"/>
  <c r="AQ43" i="6"/>
  <c r="AP43" i="6"/>
  <c r="AO43" i="6"/>
  <c r="AN43" i="6"/>
  <c r="AM43" i="6"/>
  <c r="AL43" i="6"/>
  <c r="AK43" i="6"/>
  <c r="AJ43" i="6"/>
  <c r="AI43" i="6"/>
  <c r="AH43" i="6"/>
  <c r="AG43" i="6"/>
  <c r="AF43" i="6"/>
  <c r="AE43" i="6"/>
  <c r="AD43" i="6"/>
  <c r="AC43" i="6"/>
  <c r="AB43" i="6"/>
  <c r="AA43" i="6"/>
  <c r="Z43" i="6"/>
  <c r="Y43" i="6"/>
  <c r="X43" i="6"/>
  <c r="W43" i="6"/>
  <c r="V43" i="6"/>
  <c r="U43" i="6"/>
  <c r="T43" i="6"/>
  <c r="S43" i="6"/>
  <c r="AW41" i="6"/>
  <c r="AV41" i="6"/>
  <c r="AU41" i="6"/>
  <c r="AT41" i="6"/>
  <c r="AS41" i="6"/>
  <c r="AR41" i="6"/>
  <c r="AQ41" i="6"/>
  <c r="AP41" i="6"/>
  <c r="AO41" i="6"/>
  <c r="AN41" i="6"/>
  <c r="AM41" i="6"/>
  <c r="AL41" i="6"/>
  <c r="AK41" i="6"/>
  <c r="AJ41" i="6"/>
  <c r="AI41" i="6"/>
  <c r="AH41" i="6"/>
  <c r="AG41" i="6"/>
  <c r="AF41" i="6"/>
  <c r="AE41" i="6"/>
  <c r="AD41" i="6"/>
  <c r="AC41" i="6"/>
  <c r="AB41" i="6"/>
  <c r="AA41" i="6"/>
  <c r="Z41" i="6"/>
  <c r="Y41" i="6"/>
  <c r="X41" i="6"/>
  <c r="W41" i="6"/>
  <c r="V41" i="6"/>
  <c r="U41" i="6"/>
  <c r="T41" i="6"/>
  <c r="S41" i="6"/>
  <c r="AW39" i="6"/>
  <c r="AV39" i="6"/>
  <c r="AU39" i="6"/>
  <c r="AT39" i="6"/>
  <c r="AS39" i="6"/>
  <c r="AR39" i="6"/>
  <c r="AQ39" i="6"/>
  <c r="AP39" i="6"/>
  <c r="AO39" i="6"/>
  <c r="AN39" i="6"/>
  <c r="AM39" i="6"/>
  <c r="AL39" i="6"/>
  <c r="AK39" i="6"/>
  <c r="AJ39" i="6"/>
  <c r="AI39" i="6"/>
  <c r="AH39" i="6"/>
  <c r="AG39" i="6"/>
  <c r="AF39" i="6"/>
  <c r="AE39" i="6"/>
  <c r="AD39" i="6"/>
  <c r="AC39" i="6"/>
  <c r="AB39" i="6"/>
  <c r="AA39" i="6"/>
  <c r="Z39" i="6"/>
  <c r="Y39" i="6"/>
  <c r="X39" i="6"/>
  <c r="W39" i="6"/>
  <c r="V39" i="6"/>
  <c r="U39" i="6"/>
  <c r="T39" i="6"/>
  <c r="S39" i="6"/>
  <c r="AW37" i="6"/>
  <c r="AV37" i="6"/>
  <c r="AU37" i="6"/>
  <c r="AT37" i="6"/>
  <c r="AS37" i="6"/>
  <c r="AR37" i="6"/>
  <c r="AQ37" i="6"/>
  <c r="AP37" i="6"/>
  <c r="AO37" i="6"/>
  <c r="AN37" i="6"/>
  <c r="AM37" i="6"/>
  <c r="AL37" i="6"/>
  <c r="AK37" i="6"/>
  <c r="AJ37" i="6"/>
  <c r="AI37" i="6"/>
  <c r="AH37" i="6"/>
  <c r="AG37" i="6"/>
  <c r="AF37" i="6"/>
  <c r="AE37" i="6"/>
  <c r="AD37" i="6"/>
  <c r="AC37" i="6"/>
  <c r="AB37" i="6"/>
  <c r="AA37" i="6"/>
  <c r="Z37" i="6"/>
  <c r="Y37" i="6"/>
  <c r="X37" i="6"/>
  <c r="W37" i="6"/>
  <c r="V37" i="6"/>
  <c r="U37" i="6"/>
  <c r="T37" i="6"/>
  <c r="S37" i="6"/>
  <c r="AW35" i="6"/>
  <c r="AV35" i="6"/>
  <c r="AU35" i="6"/>
  <c r="AT35" i="6"/>
  <c r="AS35" i="6"/>
  <c r="AR35" i="6"/>
  <c r="AQ35" i="6"/>
  <c r="AP35" i="6"/>
  <c r="AO35" i="6"/>
  <c r="AN35" i="6"/>
  <c r="AM35" i="6"/>
  <c r="AL35" i="6"/>
  <c r="AK35" i="6"/>
  <c r="AJ35" i="6"/>
  <c r="AI35" i="6"/>
  <c r="AH35" i="6"/>
  <c r="AG35" i="6"/>
  <c r="AF35" i="6"/>
  <c r="AE35" i="6"/>
  <c r="AD35" i="6"/>
  <c r="AC35" i="6"/>
  <c r="AB35" i="6"/>
  <c r="AA35" i="6"/>
  <c r="Z35" i="6"/>
  <c r="Y35" i="6"/>
  <c r="X35" i="6"/>
  <c r="W35" i="6"/>
  <c r="V35" i="6"/>
  <c r="U35" i="6"/>
  <c r="T35" i="6"/>
  <c r="S35" i="6"/>
  <c r="AW33" i="6"/>
  <c r="AV33" i="6"/>
  <c r="AU33" i="6"/>
  <c r="AT33" i="6"/>
  <c r="AS33" i="6"/>
  <c r="AR33" i="6"/>
  <c r="AQ33" i="6"/>
  <c r="AP33" i="6"/>
  <c r="AO33" i="6"/>
  <c r="AN33" i="6"/>
  <c r="AM33" i="6"/>
  <c r="AL33" i="6"/>
  <c r="AK33" i="6"/>
  <c r="AJ33" i="6"/>
  <c r="AI33" i="6"/>
  <c r="AH33" i="6"/>
  <c r="AG33" i="6"/>
  <c r="AF33" i="6"/>
  <c r="AE33" i="6"/>
  <c r="AD33" i="6"/>
  <c r="AC33" i="6"/>
  <c r="AB33" i="6"/>
  <c r="AA33" i="6"/>
  <c r="Z33" i="6"/>
  <c r="Y33" i="6"/>
  <c r="X33" i="6"/>
  <c r="W33" i="6"/>
  <c r="V33" i="6"/>
  <c r="U33" i="6"/>
  <c r="T33" i="6"/>
  <c r="S33" i="6"/>
  <c r="AW31" i="6"/>
  <c r="AV31" i="6"/>
  <c r="AU31" i="6"/>
  <c r="AT31" i="6"/>
  <c r="AS31" i="6"/>
  <c r="AR31" i="6"/>
  <c r="AQ31" i="6"/>
  <c r="AP31" i="6"/>
  <c r="AO31" i="6"/>
  <c r="AN31" i="6"/>
  <c r="AM31" i="6"/>
  <c r="AL31" i="6"/>
  <c r="AK31" i="6"/>
  <c r="AJ31" i="6"/>
  <c r="AI31" i="6"/>
  <c r="AH31" i="6"/>
  <c r="AG31" i="6"/>
  <c r="AF31" i="6"/>
  <c r="AE31" i="6"/>
  <c r="AD31" i="6"/>
  <c r="AC31" i="6"/>
  <c r="AB31" i="6"/>
  <c r="AA31" i="6"/>
  <c r="Z31" i="6"/>
  <c r="Y31" i="6"/>
  <c r="X31" i="6"/>
  <c r="W31" i="6"/>
  <c r="V31" i="6"/>
  <c r="U31" i="6"/>
  <c r="T31" i="6"/>
  <c r="S31" i="6"/>
  <c r="AW29" i="6"/>
  <c r="AV29" i="6"/>
  <c r="AU29" i="6"/>
  <c r="AT29" i="6"/>
  <c r="AS29" i="6"/>
  <c r="AR29" i="6"/>
  <c r="AQ29" i="6"/>
  <c r="AP29" i="6"/>
  <c r="AO29" i="6"/>
  <c r="AN29" i="6"/>
  <c r="AM29" i="6"/>
  <c r="AL29" i="6"/>
  <c r="AK29" i="6"/>
  <c r="AJ29" i="6"/>
  <c r="AI29" i="6"/>
  <c r="AH29" i="6"/>
  <c r="AG29" i="6"/>
  <c r="AF29" i="6"/>
  <c r="AE29" i="6"/>
  <c r="AD29" i="6"/>
  <c r="AC29" i="6"/>
  <c r="AB29" i="6"/>
  <c r="AA29" i="6"/>
  <c r="Z29" i="6"/>
  <c r="Y29" i="6"/>
  <c r="X29" i="6"/>
  <c r="W29" i="6"/>
  <c r="V29" i="6"/>
  <c r="U29" i="6"/>
  <c r="T29" i="6"/>
  <c r="S29" i="6"/>
  <c r="AW27" i="6"/>
  <c r="AV27" i="6"/>
  <c r="AU27" i="6"/>
  <c r="AT27" i="6"/>
  <c r="AS27" i="6"/>
  <c r="AR27" i="6"/>
  <c r="AQ27" i="6"/>
  <c r="AP27" i="6"/>
  <c r="AO27" i="6"/>
  <c r="AN27" i="6"/>
  <c r="AM27" i="6"/>
  <c r="AL27" i="6"/>
  <c r="AK27" i="6"/>
  <c r="AJ27" i="6"/>
  <c r="AI27" i="6"/>
  <c r="AH27" i="6"/>
  <c r="AG27" i="6"/>
  <c r="AF27" i="6"/>
  <c r="AE27" i="6"/>
  <c r="AD27" i="6"/>
  <c r="AC27" i="6"/>
  <c r="AB27" i="6"/>
  <c r="AA27" i="6"/>
  <c r="Z27" i="6"/>
  <c r="Y27" i="6"/>
  <c r="X27" i="6"/>
  <c r="W27" i="6"/>
  <c r="V27" i="6"/>
  <c r="U27" i="6"/>
  <c r="T27" i="6"/>
  <c r="S27" i="6"/>
  <c r="AX26" i="6" s="1"/>
  <c r="AZ26" i="6" s="1"/>
  <c r="AW25" i="6"/>
  <c r="AV25" i="6"/>
  <c r="AU25" i="6"/>
  <c r="AT25" i="6"/>
  <c r="AS25" i="6"/>
  <c r="AR25" i="6"/>
  <c r="AQ25" i="6"/>
  <c r="AP25" i="6"/>
  <c r="AO25" i="6"/>
  <c r="AN25" i="6"/>
  <c r="AM25" i="6"/>
  <c r="AL25" i="6"/>
  <c r="AK25" i="6"/>
  <c r="AJ25" i="6"/>
  <c r="AI25" i="6"/>
  <c r="AH25" i="6"/>
  <c r="AG25" i="6"/>
  <c r="AF25" i="6"/>
  <c r="AE25" i="6"/>
  <c r="AD25" i="6"/>
  <c r="AC25" i="6"/>
  <c r="AB25" i="6"/>
  <c r="AA25" i="6"/>
  <c r="Z25" i="6"/>
  <c r="Y25" i="6"/>
  <c r="X25" i="6"/>
  <c r="W25" i="6"/>
  <c r="V25" i="6"/>
  <c r="U25" i="6"/>
  <c r="T25" i="6"/>
  <c r="S25" i="6"/>
  <c r="AW23" i="6"/>
  <c r="AV23" i="6"/>
  <c r="AU23" i="6"/>
  <c r="AT23" i="6"/>
  <c r="AS23" i="6"/>
  <c r="AR23" i="6"/>
  <c r="AQ23" i="6"/>
  <c r="AP23" i="6"/>
  <c r="AO23" i="6"/>
  <c r="AN23" i="6"/>
  <c r="AM23" i="6"/>
  <c r="AL23" i="6"/>
  <c r="AK23" i="6"/>
  <c r="AJ23" i="6"/>
  <c r="AI23" i="6"/>
  <c r="AH23" i="6"/>
  <c r="AG23" i="6"/>
  <c r="AF23" i="6"/>
  <c r="AE23" i="6"/>
  <c r="AD23" i="6"/>
  <c r="AC23" i="6"/>
  <c r="AB23" i="6"/>
  <c r="AA23" i="6"/>
  <c r="Z23" i="6"/>
  <c r="Y23" i="6"/>
  <c r="X23" i="6"/>
  <c r="W23" i="6"/>
  <c r="V23" i="6"/>
  <c r="U23" i="6"/>
  <c r="T23" i="6"/>
  <c r="S23" i="6"/>
  <c r="AW21" i="6"/>
  <c r="AV21" i="6"/>
  <c r="AU21" i="6"/>
  <c r="AT21" i="6"/>
  <c r="AS21" i="6"/>
  <c r="AR21" i="6"/>
  <c r="AQ21" i="6"/>
  <c r="AP21" i="6"/>
  <c r="AO21" i="6"/>
  <c r="AN21" i="6"/>
  <c r="AM21" i="6"/>
  <c r="AL21" i="6"/>
  <c r="AK21" i="6"/>
  <c r="AJ21" i="6"/>
  <c r="AI21" i="6"/>
  <c r="AH21" i="6"/>
  <c r="AG21" i="6"/>
  <c r="AF21" i="6"/>
  <c r="AE21" i="6"/>
  <c r="AD21" i="6"/>
  <c r="AC21" i="6"/>
  <c r="AB21" i="6"/>
  <c r="AA21" i="6"/>
  <c r="Z21" i="6"/>
  <c r="Y21" i="6"/>
  <c r="X21" i="6"/>
  <c r="W21" i="6"/>
  <c r="V21" i="6"/>
  <c r="U21" i="6"/>
  <c r="T21" i="6"/>
  <c r="S21" i="6"/>
  <c r="AW19" i="6"/>
  <c r="AV19" i="6"/>
  <c r="AU19" i="6"/>
  <c r="AT19" i="6"/>
  <c r="AS19" i="6"/>
  <c r="AR19" i="6"/>
  <c r="AQ19" i="6"/>
  <c r="AP19" i="6"/>
  <c r="AO19" i="6"/>
  <c r="AN19" i="6"/>
  <c r="AM19" i="6"/>
  <c r="AL19" i="6"/>
  <c r="AK19" i="6"/>
  <c r="AJ19" i="6"/>
  <c r="AI19" i="6"/>
  <c r="AH19" i="6"/>
  <c r="AG19" i="6"/>
  <c r="AF19" i="6"/>
  <c r="AE19" i="6"/>
  <c r="AD19" i="6"/>
  <c r="AC19" i="6"/>
  <c r="AB19" i="6"/>
  <c r="AA19" i="6"/>
  <c r="Z19" i="6"/>
  <c r="Y19" i="6"/>
  <c r="X19" i="6"/>
  <c r="W19" i="6"/>
  <c r="V19" i="6"/>
  <c r="U19" i="6"/>
  <c r="T19" i="6"/>
  <c r="AX18" i="6" s="1"/>
  <c r="AZ18" i="6" s="1"/>
  <c r="S19" i="6"/>
  <c r="B18" i="6"/>
  <c r="B20" i="6" s="1"/>
  <c r="B22" i="6" s="1"/>
  <c r="B24" i="6" s="1"/>
  <c r="B26" i="6" s="1"/>
  <c r="B28" i="6" s="1"/>
  <c r="B30" i="6" s="1"/>
  <c r="B32" i="6" s="1"/>
  <c r="B34" i="6" s="1"/>
  <c r="B36" i="6" s="1"/>
  <c r="B38" i="6" s="1"/>
  <c r="B40" i="6" s="1"/>
  <c r="B42" i="6" s="1"/>
  <c r="B44" i="6" s="1"/>
  <c r="B46" i="6" s="1"/>
  <c r="B48" i="6" s="1"/>
  <c r="B50" i="6" s="1"/>
  <c r="AW17" i="6"/>
  <c r="AV17" i="6"/>
  <c r="AU17" i="6"/>
  <c r="AT17" i="6"/>
  <c r="AS17" i="6"/>
  <c r="AR17" i="6"/>
  <c r="AQ17" i="6"/>
  <c r="AP17" i="6"/>
  <c r="AO17" i="6"/>
  <c r="AN17" i="6"/>
  <c r="AM17" i="6"/>
  <c r="AL17" i="6"/>
  <c r="AK17" i="6"/>
  <c r="AJ17" i="6"/>
  <c r="AI17" i="6"/>
  <c r="AH17" i="6"/>
  <c r="AG17" i="6"/>
  <c r="AF17" i="6"/>
  <c r="AE17" i="6"/>
  <c r="AD17" i="6"/>
  <c r="AC17" i="6"/>
  <c r="AB17" i="6"/>
  <c r="AA17" i="6"/>
  <c r="Z17" i="6"/>
  <c r="Y17" i="6"/>
  <c r="X17" i="6"/>
  <c r="W17" i="6"/>
  <c r="V17" i="6"/>
  <c r="U17" i="6"/>
  <c r="T17" i="6"/>
  <c r="S17" i="6"/>
  <c r="AV14" i="6"/>
  <c r="AV15" i="6" s="1"/>
  <c r="AA14" i="6"/>
  <c r="AA15" i="6" s="1"/>
  <c r="Z14" i="6"/>
  <c r="Z15" i="6" s="1"/>
  <c r="AW13" i="6"/>
  <c r="AW14" i="6" s="1"/>
  <c r="AW15" i="6" s="1"/>
  <c r="AV13" i="6"/>
  <c r="AU13" i="6"/>
  <c r="AU14" i="6" s="1"/>
  <c r="AU15" i="6" s="1"/>
  <c r="AI13" i="6"/>
  <c r="AH13" i="6"/>
  <c r="AX11" i="6"/>
  <c r="S7" i="6"/>
  <c r="S6" i="6"/>
  <c r="AA2" i="6"/>
  <c r="AO14" i="6" s="1"/>
  <c r="AO15" i="6" s="1"/>
  <c r="Z13" i="7" l="1"/>
  <c r="AG13" i="7"/>
  <c r="AK13" i="6"/>
  <c r="AC14" i="6"/>
  <c r="AC15" i="6" s="1"/>
  <c r="AD14" i="6"/>
  <c r="AD15" i="6" s="1"/>
  <c r="AJ13" i="6"/>
  <c r="AB14" i="6"/>
  <c r="AB15" i="6" s="1"/>
  <c r="AO13" i="6"/>
  <c r="BA7" i="6"/>
  <c r="AP13" i="6"/>
  <c r="AH14" i="6"/>
  <c r="AH15" i="6" s="1"/>
  <c r="S13" i="6"/>
  <c r="AJ14" i="6"/>
  <c r="AJ15" i="6" s="1"/>
  <c r="AS13" i="6"/>
  <c r="AK14" i="6"/>
  <c r="AK15" i="6" s="1"/>
  <c r="U13" i="6"/>
  <c r="AL14" i="6"/>
  <c r="AL15" i="6" s="1"/>
  <c r="Y13" i="6"/>
  <c r="AP14" i="6"/>
  <c r="AP15" i="6" s="1"/>
  <c r="Z13" i="6"/>
  <c r="AQ14" i="6"/>
  <c r="AQ15" i="6" s="1"/>
  <c r="AX42" i="6"/>
  <c r="AZ42" i="6" s="1"/>
  <c r="S14" i="7"/>
  <c r="S15" i="7" s="1"/>
  <c r="AA13" i="6"/>
  <c r="S14" i="6"/>
  <c r="S15" i="6" s="1"/>
  <c r="AR14" i="6"/>
  <c r="AR15" i="6" s="1"/>
  <c r="AX30" i="6"/>
  <c r="AZ30" i="6" s="1"/>
  <c r="AX36" i="6"/>
  <c r="AZ36" i="6" s="1"/>
  <c r="Z14" i="7"/>
  <c r="Z15" i="7" s="1"/>
  <c r="AQ13" i="6"/>
  <c r="AI14" i="6"/>
  <c r="AI15" i="6" s="1"/>
  <c r="AR13" i="6"/>
  <c r="T13" i="6"/>
  <c r="AB13" i="6"/>
  <c r="T14" i="6"/>
  <c r="T15" i="6" s="1"/>
  <c r="AS14" i="6"/>
  <c r="AS15" i="6" s="1"/>
  <c r="AA14" i="7"/>
  <c r="AA15" i="7" s="1"/>
  <c r="AC13" i="6"/>
  <c r="U14" i="6"/>
  <c r="U15" i="6" s="1"/>
  <c r="AT14" i="6"/>
  <c r="AT15" i="6" s="1"/>
  <c r="AH14" i="7"/>
  <c r="AH15" i="7" s="1"/>
  <c r="AG13" i="6"/>
  <c r="V14" i="6"/>
  <c r="V15" i="6" s="1"/>
  <c r="AI14" i="7"/>
  <c r="AI15" i="7" s="1"/>
  <c r="AX24" i="6"/>
  <c r="AZ24" i="6" s="1"/>
  <c r="AX16" i="7"/>
  <c r="AX38" i="6"/>
  <c r="AZ38" i="6" s="1"/>
  <c r="AX44" i="6"/>
  <c r="AZ44" i="6" s="1"/>
  <c r="F62" i="6"/>
  <c r="AX26" i="7"/>
  <c r="AZ26" i="7" s="1"/>
  <c r="AX32" i="7"/>
  <c r="AZ32" i="7" s="1"/>
  <c r="AX36" i="7"/>
  <c r="AZ36" i="7" s="1"/>
  <c r="AX42" i="7"/>
  <c r="AZ42" i="7" s="1"/>
  <c r="AX48" i="7"/>
  <c r="AZ48" i="7" s="1"/>
  <c r="AX28" i="6"/>
  <c r="AZ28" i="6" s="1"/>
  <c r="AX32" i="6"/>
  <c r="AZ32" i="6" s="1"/>
  <c r="H62" i="6"/>
  <c r="AX30" i="7"/>
  <c r="AZ30" i="7" s="1"/>
  <c r="AX46" i="7"/>
  <c r="AZ46" i="7" s="1"/>
  <c r="AX50" i="6"/>
  <c r="AZ50" i="6" s="1"/>
  <c r="AX20" i="6"/>
  <c r="AZ20" i="6" s="1"/>
  <c r="AX48" i="6"/>
  <c r="AZ48" i="6" s="1"/>
  <c r="AX28" i="7"/>
  <c r="AZ28" i="7" s="1"/>
  <c r="AX34" i="7"/>
  <c r="AZ34" i="7" s="1"/>
  <c r="AX40" i="7"/>
  <c r="AZ40" i="7" s="1"/>
  <c r="AX50" i="7"/>
  <c r="AZ50" i="7" s="1"/>
  <c r="AX18" i="7"/>
  <c r="AX24" i="7"/>
  <c r="AX40" i="6"/>
  <c r="AZ40" i="6" s="1"/>
  <c r="AX46" i="6"/>
  <c r="AZ46" i="6" s="1"/>
  <c r="AX38" i="7"/>
  <c r="AZ38" i="7" s="1"/>
  <c r="AX44" i="7"/>
  <c r="AZ44" i="7" s="1"/>
  <c r="AX16" i="6"/>
  <c r="AX22" i="6"/>
  <c r="AZ22" i="6" s="1"/>
  <c r="AX34" i="6"/>
  <c r="AZ34" i="6" s="1"/>
  <c r="AX20" i="7"/>
  <c r="AZ20" i="7" s="1"/>
  <c r="H58" i="7" s="1"/>
  <c r="AX22" i="7"/>
  <c r="AZ22" i="7" s="1"/>
  <c r="F58" i="7"/>
  <c r="AZ16" i="7"/>
  <c r="N72" i="7"/>
  <c r="F59" i="7"/>
  <c r="F60" i="7"/>
  <c r="AZ24" i="7"/>
  <c r="H60" i="7" s="1"/>
  <c r="S13" i="7"/>
  <c r="AA13" i="7"/>
  <c r="AI13" i="7"/>
  <c r="AQ13" i="7"/>
  <c r="T14" i="7"/>
  <c r="T15" i="7" s="1"/>
  <c r="AB14" i="7"/>
  <c r="AB15" i="7" s="1"/>
  <c r="AJ14" i="7"/>
  <c r="AJ15" i="7" s="1"/>
  <c r="AR14" i="7"/>
  <c r="AR15" i="7" s="1"/>
  <c r="T13" i="7"/>
  <c r="AB13" i="7"/>
  <c r="AJ13" i="7"/>
  <c r="AR13" i="7"/>
  <c r="U14" i="7"/>
  <c r="U15" i="7" s="1"/>
  <c r="AC14" i="7"/>
  <c r="AC15" i="7" s="1"/>
  <c r="AK14" i="7"/>
  <c r="AK15" i="7" s="1"/>
  <c r="AS14" i="7"/>
  <c r="AS15" i="7" s="1"/>
  <c r="U13" i="7"/>
  <c r="AC13" i="7"/>
  <c r="AK13" i="7"/>
  <c r="AS13" i="7"/>
  <c r="V14" i="7"/>
  <c r="V15" i="7" s="1"/>
  <c r="AD14" i="7"/>
  <c r="AD15" i="7" s="1"/>
  <c r="AL14" i="7"/>
  <c r="AL15" i="7" s="1"/>
  <c r="AT14" i="7"/>
  <c r="AT15" i="7" s="1"/>
  <c r="V13" i="7"/>
  <c r="AD13" i="7"/>
  <c r="AE14" i="7"/>
  <c r="AE15" i="7" s="1"/>
  <c r="W13" i="7"/>
  <c r="AE13" i="7"/>
  <c r="AM13" i="7"/>
  <c r="X14" i="7"/>
  <c r="X15" i="7" s="1"/>
  <c r="AF14" i="7"/>
  <c r="AF15" i="7" s="1"/>
  <c r="AN14" i="7"/>
  <c r="AN15" i="7" s="1"/>
  <c r="AL13" i="7"/>
  <c r="AT13" i="7"/>
  <c r="W14" i="7"/>
  <c r="W15" i="7" s="1"/>
  <c r="AM14" i="7"/>
  <c r="AM15" i="7" s="1"/>
  <c r="X13" i="7"/>
  <c r="AF13" i="7"/>
  <c r="AN13" i="7"/>
  <c r="Y14" i="7"/>
  <c r="Y15" i="7" s="1"/>
  <c r="AG14" i="7"/>
  <c r="AG15" i="7" s="1"/>
  <c r="AZ16" i="6"/>
  <c r="N72" i="6"/>
  <c r="AD13" i="6"/>
  <c r="AT13" i="6"/>
  <c r="AE14" i="6"/>
  <c r="AE15" i="6" s="1"/>
  <c r="AM14" i="6"/>
  <c r="AM15" i="6" s="1"/>
  <c r="W13" i="6"/>
  <c r="V13" i="6"/>
  <c r="AL13" i="6"/>
  <c r="W14" i="6"/>
  <c r="W15" i="6" s="1"/>
  <c r="AE13" i="6"/>
  <c r="AM13" i="6"/>
  <c r="X14" i="6"/>
  <c r="X15" i="6" s="1"/>
  <c r="AF14" i="6"/>
  <c r="AF15" i="6" s="1"/>
  <c r="AN14" i="6"/>
  <c r="AN15" i="6" s="1"/>
  <c r="X13" i="6"/>
  <c r="AF13" i="6"/>
  <c r="AN13" i="6"/>
  <c r="Y14" i="6"/>
  <c r="Y15" i="6" s="1"/>
  <c r="AG14" i="6"/>
  <c r="AG15" i="6" s="1"/>
  <c r="AX52" i="7" l="1"/>
  <c r="AZ18" i="7"/>
  <c r="H59" i="7" s="1"/>
  <c r="H62" i="7" s="1"/>
  <c r="AZ52" i="6"/>
  <c r="AX52" i="6"/>
  <c r="AZ52" i="7"/>
  <c r="F62" i="7"/>
  <c r="O73" i="1" l="1"/>
  <c r="M73" i="1"/>
  <c r="K73" i="1"/>
  <c r="I73" i="1"/>
  <c r="G73" i="1"/>
  <c r="E73" i="1"/>
  <c r="O72" i="1"/>
  <c r="M72" i="1"/>
  <c r="K72" i="1"/>
  <c r="I72" i="1"/>
  <c r="G72" i="1"/>
  <c r="E72" i="1"/>
  <c r="O71" i="1"/>
  <c r="M71" i="1"/>
  <c r="K71" i="1"/>
  <c r="I71" i="1"/>
  <c r="G71" i="1"/>
  <c r="E71" i="1"/>
  <c r="M74" i="1" l="1"/>
  <c r="O74" i="1"/>
  <c r="I74" i="1"/>
  <c r="K74" i="1"/>
  <c r="L52" i="1" l="1"/>
  <c r="L55" i="1" s="1"/>
  <c r="J52" i="1"/>
  <c r="J55" i="1" s="1"/>
  <c r="H52" i="1"/>
  <c r="H55" i="1" s="1"/>
  <c r="F52" i="1"/>
  <c r="F55" i="1" s="1"/>
  <c r="D52" i="1"/>
  <c r="D55" i="1" s="1"/>
  <c r="C52" i="1"/>
  <c r="C55" i="1" s="1"/>
</calcChain>
</file>

<file path=xl/sharedStrings.xml><?xml version="1.0" encoding="utf-8"?>
<sst xmlns="http://schemas.openxmlformats.org/spreadsheetml/2006/main" count="1196" uniqueCount="561">
  <si>
    <t>　従業者、設備、備品及び会計に関する諸記録を整備している。</t>
    <phoneticPr fontId="2"/>
  </si>
  <si>
    <t>介護報酬の請求に不適切又は不正な内容が認められた場合、指定基準等の違反として監査等の対象となります。なお、重大な違反状態の場合には、指定取消となる場合もありますので、十分な注意が必要です。</t>
    <rPh sb="0" eb="2">
      <t>カイゴ</t>
    </rPh>
    <rPh sb="2" eb="4">
      <t>ホウシュウ</t>
    </rPh>
    <rPh sb="5" eb="7">
      <t>セイキュウ</t>
    </rPh>
    <rPh sb="8" eb="11">
      <t>フテキセツ</t>
    </rPh>
    <rPh sb="11" eb="12">
      <t>マタ</t>
    </rPh>
    <rPh sb="13" eb="15">
      <t>フセイ</t>
    </rPh>
    <rPh sb="16" eb="18">
      <t>ナイヨウ</t>
    </rPh>
    <rPh sb="19" eb="20">
      <t>ミト</t>
    </rPh>
    <rPh sb="24" eb="26">
      <t>バアイ</t>
    </rPh>
    <rPh sb="27" eb="29">
      <t>シテイ</t>
    </rPh>
    <rPh sb="29" eb="32">
      <t>キジュントウ</t>
    </rPh>
    <rPh sb="33" eb="35">
      <t>イハン</t>
    </rPh>
    <rPh sb="38" eb="41">
      <t>カンサトウ</t>
    </rPh>
    <rPh sb="42" eb="44">
      <t>タイショウ</t>
    </rPh>
    <rPh sb="53" eb="55">
      <t>ジュウダイ</t>
    </rPh>
    <rPh sb="56" eb="58">
      <t>イハン</t>
    </rPh>
    <rPh sb="58" eb="60">
      <t>ジョウタイ</t>
    </rPh>
    <rPh sb="61" eb="63">
      <t>バアイ</t>
    </rPh>
    <rPh sb="66" eb="68">
      <t>シテイ</t>
    </rPh>
    <rPh sb="68" eb="69">
      <t>ト</t>
    </rPh>
    <rPh sb="69" eb="70">
      <t>ケ</t>
    </rPh>
    <rPh sb="73" eb="75">
      <t>バアイ</t>
    </rPh>
    <rPh sb="83" eb="85">
      <t>ジュウブン</t>
    </rPh>
    <rPh sb="86" eb="88">
      <t>チュウイ</t>
    </rPh>
    <rPh sb="89" eb="91">
      <t>ヒツヨウ</t>
    </rPh>
    <phoneticPr fontId="2"/>
  </si>
  <si>
    <t>　全ての従業者について、タイムカード等により、勤務実績が分かるようにしている。</t>
    <rPh sb="4" eb="7">
      <t>ジュウギョウシャ</t>
    </rPh>
    <phoneticPr fontId="2"/>
  </si>
  <si>
    <t>常勤・非常勤　計</t>
    <phoneticPr fontId="2"/>
  </si>
  <si>
    <t>問２</t>
    <phoneticPr fontId="2"/>
  </si>
  <si>
    <t>問１</t>
    <phoneticPr fontId="2"/>
  </si>
  <si>
    <t>問３</t>
    <phoneticPr fontId="2"/>
  </si>
  <si>
    <t xml:space="preserve"> 介護保険事業所番号</t>
  </si>
  <si>
    <t>フリガナ</t>
  </si>
  <si>
    <t>　</t>
  </si>
  <si>
    <t>名　　称</t>
  </si>
  <si>
    <t>所在地</t>
  </si>
  <si>
    <t>〒</t>
  </si>
  <si>
    <t>点検日</t>
  </si>
  <si>
    <t xml:space="preserve">点検者（職・氏名）　※原則として管理者が行ってください。　　          　　           </t>
  </si>
  <si>
    <t>Ⅰ　人員基準について</t>
  </si>
  <si>
    <t xml:space="preserve"> </t>
  </si>
  <si>
    <t>（２）　管理者の職務について　　　　　　　　　　　　　　　　　　　　　　　　　　　　　　　　 　　　　</t>
  </si>
  <si>
    <t>問１</t>
  </si>
  <si>
    <t>問２</t>
  </si>
  <si>
    <t>（３）　管理者の責務</t>
  </si>
  <si>
    <t>常勤専従</t>
  </si>
  <si>
    <t>常勤兼務</t>
  </si>
  <si>
    <t>常勤　計　※</t>
  </si>
  <si>
    <t>非常勤専従</t>
  </si>
  <si>
    <t>非常勤兼務</t>
  </si>
  <si>
    <t>事
業
所</t>
    <rPh sb="0" eb="1">
      <t>コト</t>
    </rPh>
    <rPh sb="2" eb="3">
      <t>ギョウ</t>
    </rPh>
    <rPh sb="4" eb="5">
      <t>ショ</t>
    </rPh>
    <phoneticPr fontId="2"/>
  </si>
  <si>
    <t>管理者氏名</t>
    <phoneticPr fontId="2"/>
  </si>
  <si>
    <t>当該事業所で
兼務する職種</t>
    <phoneticPr fontId="2"/>
  </si>
  <si>
    <t>　　 注意</t>
    <phoneticPr fontId="2"/>
  </si>
  <si>
    <t>　　注意</t>
    <phoneticPr fontId="2"/>
  </si>
  <si>
    <t>Ⅱ　運営基準について</t>
  </si>
  <si>
    <t>（２） 提供拒否の禁止</t>
  </si>
  <si>
    <t>（３）　営業日及び営業時間</t>
  </si>
  <si>
    <t>（５）　通常の事業の実施地域</t>
  </si>
  <si>
    <t>（３）　市町村への通知に係る記録</t>
  </si>
  <si>
    <t>（４）　苦情の内容等の記録</t>
  </si>
  <si>
    <t>（５）　事故の状況及び事故に際して採った処置についての記録</t>
  </si>
  <si>
    <t>　サービス担当者会議等において、利用者の個人情報を用いる場合は利用者の同意を、利用者の家族の個人情報を用いる場合は当該家族の同意を、あらかじめ文書により得ている。</t>
    <phoneticPr fontId="2"/>
  </si>
  <si>
    <t>Ⅲ　介護報酬の算定について</t>
  </si>
  <si>
    <t>以上で終了です。お疲れさまでした。</t>
    <rPh sb="0" eb="2">
      <t>イジョウ</t>
    </rPh>
    <rPh sb="3" eb="5">
      <t>シュウリョウ</t>
    </rPh>
    <rPh sb="9" eb="10">
      <t>ツカ</t>
    </rPh>
    <phoneticPr fontId="2"/>
  </si>
  <si>
    <t>●</t>
    <phoneticPr fontId="2"/>
  </si>
  <si>
    <t>問１</t>
    <phoneticPr fontId="2"/>
  </si>
  <si>
    <t>問２</t>
    <phoneticPr fontId="2"/>
  </si>
  <si>
    <t>問３</t>
    <phoneticPr fontId="2"/>
  </si>
  <si>
    <t>問４</t>
    <phoneticPr fontId="2"/>
  </si>
  <si>
    <t>問５</t>
    <phoneticPr fontId="2"/>
  </si>
  <si>
    <t>問６</t>
    <phoneticPr fontId="2"/>
  </si>
  <si>
    <t>問1</t>
    <rPh sb="0" eb="1">
      <t>ト</t>
    </rPh>
    <phoneticPr fontId="2"/>
  </si>
  <si>
    <t>問 １</t>
    <phoneticPr fontId="2"/>
  </si>
  <si>
    <t>Ａ ： 常勤専従　　　　　Ｂ ： 常勤兼務</t>
    <phoneticPr fontId="2"/>
  </si>
  <si>
    <t>回答欄</t>
    <rPh sb="0" eb="2">
      <t>カイトウ</t>
    </rPh>
    <rPh sb="2" eb="3">
      <t>ラン</t>
    </rPh>
    <phoneticPr fontId="2"/>
  </si>
  <si>
    <t>（１）　事業の目的及び運営の方針並びに事業所の名称及び所在地</t>
    <rPh sb="16" eb="17">
      <t>ナラ</t>
    </rPh>
    <rPh sb="19" eb="22">
      <t>ジギョウショ</t>
    </rPh>
    <rPh sb="23" eb="25">
      <t>メイショウ</t>
    </rPh>
    <rPh sb="25" eb="26">
      <t>オヨ</t>
    </rPh>
    <rPh sb="27" eb="30">
      <t>ショザイチ</t>
    </rPh>
    <phoneticPr fontId="2"/>
  </si>
  <si>
    <t>（２）　従業者の職種、員数及び職務内容（員数は最新の数である。）</t>
    <rPh sb="4" eb="7">
      <t>ジュウギョウシャ</t>
    </rPh>
    <rPh sb="20" eb="22">
      <t>インスウ</t>
    </rPh>
    <rPh sb="21" eb="22">
      <t>カズ</t>
    </rPh>
    <rPh sb="23" eb="25">
      <t>サイシン</t>
    </rPh>
    <rPh sb="26" eb="27">
      <t>カズ</t>
    </rPh>
    <phoneticPr fontId="2"/>
  </si>
  <si>
    <t>適切に実施できていなかった項目については、速やかに改善してください。</t>
    <rPh sb="3" eb="5">
      <t>ジッシ</t>
    </rPh>
    <phoneticPr fontId="2"/>
  </si>
  <si>
    <t>　　（２） 偽りその他不正の行為によって保険給付の支給を受け、又は受けようとしたとき。</t>
    <phoneticPr fontId="2"/>
  </si>
  <si>
    <t>　管理者は、当該指定介護予防支援事業所の担当職員その他の従業者の管理、指定介護予防支援の利用の申込みに係る調整、業務の実施状況の把握その他の管理を一元的に行っている。</t>
    <rPh sb="10" eb="12">
      <t>カイゴ</t>
    </rPh>
    <rPh sb="12" eb="14">
      <t>ヨボウ</t>
    </rPh>
    <rPh sb="14" eb="16">
      <t>シエン</t>
    </rPh>
    <rPh sb="20" eb="22">
      <t>タントウ</t>
    </rPh>
    <rPh sb="22" eb="24">
      <t>ショクイン</t>
    </rPh>
    <phoneticPr fontId="2"/>
  </si>
  <si>
    <t>（１）　管理者</t>
    <phoneticPr fontId="2"/>
  </si>
  <si>
    <t>（４）　担当職員</t>
    <rPh sb="4" eb="6">
      <t>タントウ</t>
    </rPh>
    <rPh sb="6" eb="8">
      <t>ショクイン</t>
    </rPh>
    <phoneticPr fontId="2"/>
  </si>
  <si>
    <t>問５</t>
    <phoneticPr fontId="2"/>
  </si>
  <si>
    <t>問６</t>
  </si>
  <si>
    <t>　管理者が事業所に不在となる場合であっても、その他の従業者等を通じ、利用者が適切に管理者に連絡が取れる体制をとっている。</t>
    <rPh sb="1" eb="4">
      <t>カンリシャ</t>
    </rPh>
    <rPh sb="5" eb="8">
      <t>ジギョウショ</t>
    </rPh>
    <rPh sb="9" eb="11">
      <t>フザイ</t>
    </rPh>
    <rPh sb="14" eb="16">
      <t>バアイ</t>
    </rPh>
    <rPh sb="24" eb="25">
      <t>タ</t>
    </rPh>
    <rPh sb="26" eb="30">
      <t>ジュウギョウシャトウ</t>
    </rPh>
    <rPh sb="31" eb="32">
      <t>ツウ</t>
    </rPh>
    <rPh sb="34" eb="37">
      <t>リヨウシャ</t>
    </rPh>
    <rPh sb="38" eb="40">
      <t>テキセツ</t>
    </rPh>
    <rPh sb="41" eb="44">
      <t>カンリシャ</t>
    </rPh>
    <rPh sb="45" eb="47">
      <t>レンラク</t>
    </rPh>
    <rPh sb="48" eb="49">
      <t>ト</t>
    </rPh>
    <rPh sb="51" eb="53">
      <t>タイセイ</t>
    </rPh>
    <phoneticPr fontId="2"/>
  </si>
  <si>
    <t>　指定介護予防支援の提供に当たる必要な数の保健師その他の指定介護予防支援に関する知識を有する職員（以下「担当職員」という。）の雇用の際に資格を確認するとともに、免許証及び資格証等の写しを事業所に保管している。</t>
    <rPh sb="68" eb="70">
      <t>シカク</t>
    </rPh>
    <rPh sb="80" eb="83">
      <t>メンキョショウ</t>
    </rPh>
    <rPh sb="83" eb="84">
      <t>オヨ</t>
    </rPh>
    <rPh sb="85" eb="87">
      <t>シカク</t>
    </rPh>
    <rPh sb="87" eb="88">
      <t>ショウ</t>
    </rPh>
    <rPh sb="88" eb="89">
      <t>トウ</t>
    </rPh>
    <rPh sb="90" eb="91">
      <t>ウツ</t>
    </rPh>
    <rPh sb="93" eb="96">
      <t>ジギョウショ</t>
    </rPh>
    <phoneticPr fontId="2"/>
  </si>
  <si>
    <t>　正当な理由なく指定介護予防支援の提供を拒んでいない。</t>
    <phoneticPr fontId="2"/>
  </si>
  <si>
    <t>　指定介護予防支援の提供を求められた場合には、その者の提示する被保険者証によって、被保険者資格、要支援認定の有無及び要支援認定の有効期間を確認している。</t>
    <rPh sb="49" eb="51">
      <t>シエン</t>
    </rPh>
    <rPh sb="69" eb="71">
      <t>カクニン</t>
    </rPh>
    <phoneticPr fontId="2"/>
  </si>
  <si>
    <t>　被保険者の要支援認定に係る申請について、利用申込者の意思を踏まえ、必要な協力を行っている。</t>
    <rPh sb="7" eb="9">
      <t>シエン</t>
    </rPh>
    <phoneticPr fontId="2"/>
  </si>
  <si>
    <t>　指定介護予防支援の提供の開始に際し、要支援認定を受けていない利用申込者については、要支援認定の申請が既に行われているかどうかを確認し、申請が行われていない場合は、当該利用申込者の意思を踏まえて速やかに当該申請が行われるよう必要な援助を行っている。</t>
    <rPh sb="3" eb="5">
      <t>カイゴ</t>
    </rPh>
    <rPh sb="5" eb="7">
      <t>ヨボウ</t>
    </rPh>
    <phoneticPr fontId="2"/>
  </si>
  <si>
    <t>　要支援認定の更新の申請が、遅くとも当該利用者が受けている要支援認定の有効期間の満了日の３０日前には行われるよう、必要な援助を行っている。</t>
    <phoneticPr fontId="2"/>
  </si>
  <si>
    <t>　提供した指定介護予防支援について利用料の支払を受けた場合（※）は、当該利用料の額等を記載した指定介護予防支援提供証明書を利用者に対して交付している。
（※法定代理受領分以外で償還払いとなるケース。こうした利用者がいない場合は斜線を引いてください。）</t>
    <rPh sb="7" eb="9">
      <t>カイゴ</t>
    </rPh>
    <rPh sb="9" eb="11">
      <t>ヨボウ</t>
    </rPh>
    <rPh sb="65" eb="66">
      <t>タイ</t>
    </rPh>
    <rPh sb="68" eb="70">
      <t>コウフ</t>
    </rPh>
    <phoneticPr fontId="2"/>
  </si>
  <si>
    <t>　委託に当たっては、適切かつ効率的に指定介護予防支援の業務が実施できるよう委託する業務の範囲や業務量について配慮している。</t>
    <phoneticPr fontId="2"/>
  </si>
  <si>
    <t>　委託する指定居宅介護支援事業者は、指定介護予防支援の業務に関する知識及び能力を有する介護支援専門員が従事する指定居宅介護支援事業者としている。</t>
    <rPh sb="1" eb="3">
      <t>イタク</t>
    </rPh>
    <rPh sb="5" eb="7">
      <t>シテイ</t>
    </rPh>
    <rPh sb="7" eb="9">
      <t>キョタク</t>
    </rPh>
    <rPh sb="9" eb="11">
      <t>カイゴ</t>
    </rPh>
    <rPh sb="11" eb="13">
      <t>シエン</t>
    </rPh>
    <rPh sb="13" eb="16">
      <t>ジギョウシャ</t>
    </rPh>
    <rPh sb="18" eb="20">
      <t>シテイ</t>
    </rPh>
    <rPh sb="20" eb="22">
      <t>カイゴ</t>
    </rPh>
    <rPh sb="22" eb="24">
      <t>ヨボウ</t>
    </rPh>
    <rPh sb="24" eb="26">
      <t>シエン</t>
    </rPh>
    <rPh sb="27" eb="29">
      <t>ギョウム</t>
    </rPh>
    <rPh sb="30" eb="31">
      <t>カン</t>
    </rPh>
    <rPh sb="33" eb="35">
      <t>チシキ</t>
    </rPh>
    <rPh sb="35" eb="36">
      <t>オヨ</t>
    </rPh>
    <rPh sb="37" eb="39">
      <t>ノウリョク</t>
    </rPh>
    <rPh sb="40" eb="41">
      <t>ユウ</t>
    </rPh>
    <rPh sb="43" eb="45">
      <t>カイゴ</t>
    </rPh>
    <rPh sb="45" eb="47">
      <t>シエン</t>
    </rPh>
    <rPh sb="47" eb="50">
      <t>センモンイン</t>
    </rPh>
    <rPh sb="51" eb="53">
      <t>ジュウジ</t>
    </rPh>
    <rPh sb="55" eb="57">
      <t>シテイ</t>
    </rPh>
    <rPh sb="57" eb="59">
      <t>キョタク</t>
    </rPh>
    <rPh sb="59" eb="61">
      <t>カイゴ</t>
    </rPh>
    <rPh sb="61" eb="63">
      <t>シエン</t>
    </rPh>
    <rPh sb="63" eb="66">
      <t>ジギョウシャ</t>
    </rPh>
    <phoneticPr fontId="2"/>
  </si>
  <si>
    <t>問６</t>
    <rPh sb="0" eb="1">
      <t>トイ</t>
    </rPh>
    <phoneticPr fontId="2"/>
  </si>
  <si>
    <t>問７</t>
  </si>
  <si>
    <t>　要支援認定を受けている利用者が要介護認定を受けた場合その他利用者からの申出があった場合には、当該利用者に対し、直近の介護予防サービス計画及びその実施状況に関する書類を交付している。</t>
    <rPh sb="2" eb="4">
      <t>シエン</t>
    </rPh>
    <rPh sb="17" eb="19">
      <t>カイゴ</t>
    </rPh>
    <phoneticPr fontId="2"/>
  </si>
  <si>
    <t>　指定介護予防支援の提供を受けている利用者が次のいずれかに該当する場合は、遅滞なく、意見を付してその旨を市町村に通知している。</t>
    <rPh sb="3" eb="5">
      <t>カイゴ</t>
    </rPh>
    <rPh sb="5" eb="7">
      <t>ヨボウ</t>
    </rPh>
    <phoneticPr fontId="2"/>
  </si>
  <si>
    <t>　　（１） 正当な理由なしに介護給付等対象サービスの利用に関する指示に従わないこと
　　　　等により、要支援状態の程度を増進させたと認められるとき。</t>
    <rPh sb="52" eb="54">
      <t>シエン</t>
    </rPh>
    <phoneticPr fontId="2"/>
  </si>
  <si>
    <t>（４）　指定介護予防支援の提供方法、内容及び利用料その他の費用の
    　 額(利用者の相談を受ける場所、課題分析の手順等）</t>
    <rPh sb="6" eb="8">
      <t>カイゴ</t>
    </rPh>
    <rPh sb="8" eb="10">
      <t>ヨボウ</t>
    </rPh>
    <phoneticPr fontId="2"/>
  </si>
  <si>
    <t>　指定介護予防支援事業所ごとに、当該指定介護予防支援事業所の担当職員に指定介護予防支援の業務を担当させている。（ただし、担当職員の補助業務については、この限りではありません。）</t>
    <rPh sb="3" eb="5">
      <t>カイゴ</t>
    </rPh>
    <rPh sb="5" eb="7">
      <t>ヨボウ</t>
    </rPh>
    <rPh sb="30" eb="32">
      <t>タントウ</t>
    </rPh>
    <rPh sb="32" eb="34">
      <t>ショクイン</t>
    </rPh>
    <phoneticPr fontId="2"/>
  </si>
  <si>
    <t>　担当職員の資質の向上のために、その研修の機会を確保している。</t>
    <phoneticPr fontId="2"/>
  </si>
  <si>
    <t>　担当職員の清潔の保持及び健康状態について、必要な管理を行っている。</t>
    <phoneticPr fontId="2"/>
  </si>
  <si>
    <t>　指定介護予防支援事業所の見やすい場所に、運営規程の概要、担当職員の勤務の体制その他の利用申込者のサービスの選択に資すると認められる重要事項の最新の情報を掲示している。</t>
    <rPh sb="3" eb="7">
      <t>カイゴヨボウ</t>
    </rPh>
    <rPh sb="29" eb="33">
      <t>タントウショクイン</t>
    </rPh>
    <rPh sb="71" eb="73">
      <t>サイシン</t>
    </rPh>
    <rPh sb="74" eb="76">
      <t>ジョウホウ</t>
    </rPh>
    <phoneticPr fontId="2"/>
  </si>
  <si>
    <t>　自ら提供した指定介護予防支援又は自らが介護予防サービス計画に位置付けた指定介護予防サービス等に対する利用者及びその家族からの苦情に迅速かつ適切に対応している。</t>
    <rPh sb="9" eb="13">
      <t>カイゴヨボウ</t>
    </rPh>
    <rPh sb="20" eb="24">
      <t>カイゴヨボウ</t>
    </rPh>
    <rPh sb="38" eb="42">
      <t>カイゴヨボウ</t>
    </rPh>
    <phoneticPr fontId="2"/>
  </si>
  <si>
    <t>　自ら提供した指定介護予防支援に関し、市町村が行う文書その他の物件の提出若しくは提示の求め又は当該市町村の職員からの質問若しくは照会に応じ、及び利用者からの苦情に関して市町村が行う調査に協力するとともに、市町村から指導又は助言を受けた場合においては、当該指導又は助言に従って必要な改善を行っている。
　また、市町村からの求めがあった場合には、改善の内容を市町村に報告している。</t>
    <rPh sb="9" eb="13">
      <t>カイゴヨボウ</t>
    </rPh>
    <phoneticPr fontId="2"/>
  </si>
  <si>
    <t>　指定介護予防支援等に対する利用者からの苦情に関して国民健康保険団体連合会が行う調査に協力するとともに、自ら提供した指定介護予防支援に関して国民健康保険団体連合会から指導又は助言を受けた場合においては、当該指導又は助言に従って必要な改善を行っている。
　また、国民健康保険団体連合会からの求めがあった場合には、改善の内容を国民健康保険団体連合会に報告している。</t>
    <rPh sb="3" eb="7">
      <t>カイゴヨボウ</t>
    </rPh>
    <rPh sb="60" eb="64">
      <t>カイゴヨボウ</t>
    </rPh>
    <phoneticPr fontId="2"/>
  </si>
  <si>
    <t>　事業所ごとに経理を区分するとともに、指定介護予防支援の事業の会計とその他の事業の会計を区分している。</t>
    <phoneticPr fontId="2"/>
  </si>
  <si>
    <t>　介護予防の効果を最大限に発揮し、利用者が生活機能の改善を実現するための適切なサービスを選択できるよう、目標志向型の介護予防サービス計画を策定している。</t>
    <phoneticPr fontId="2"/>
  </si>
  <si>
    <t>　自らその提供する指定介護予防支援の質の評価を行い、常にその改善を図っている。</t>
    <phoneticPr fontId="2"/>
  </si>
  <si>
    <t>問３</t>
    <rPh sb="0" eb="1">
      <t>トイ</t>
    </rPh>
    <phoneticPr fontId="2"/>
  </si>
  <si>
    <t>　管理者は、担当職員に介護予防サービス計画の作成に関する業務を担当させている。</t>
    <phoneticPr fontId="2"/>
  </si>
  <si>
    <t>　指定介護予防支援の提供に当たっては、懇切丁寧に行うことを旨とし、利用者又はその家族に対し、サービスの提供方法等について、理解しやすいように説明を行っている。</t>
    <phoneticPr fontId="2"/>
  </si>
  <si>
    <t>　担当職員は、介護予防サービス計画の作成に当たっては、利用者の自立した日常生活の支援を効果的に行うため、利用者の心身又は家族の状況等に応じ、継続的かつ計画的に指定介護予防サービス等の利用が行われるようにしている。</t>
    <phoneticPr fontId="2"/>
  </si>
  <si>
    <t>　担当職員は、介護予防サービス計画の作成の開始に当たっては、利用者によるサービスの選択に資するよう、当該地域における指定介護予防サービス事業者等に関するサービス及び住民による自発的な活動によるサービスの内容、利用料等の情報を適正に利用者又はその家族に対して提供している。</t>
    <phoneticPr fontId="2"/>
  </si>
  <si>
    <t>　担当職員は、介護予防サービス計画に位置づけた期間が終了するときは、当該計画の目標の達成状況について評価している。</t>
    <phoneticPr fontId="2"/>
  </si>
  <si>
    <t>　担当職員は、適切な保健医療サービス及び福祉サービスが総合的かつ効率的に提供された場合においても、利用者がその居宅において日常生活を営むことが困難となったと認める場合又は利用者が介護保険施設への入院又は入所を希望する場合には、利用者の要介護認定に係る申請について必要な支援を行い、介護保険施設への紹介その他の便宜の提供を行っている。</t>
    <phoneticPr fontId="2"/>
  </si>
  <si>
    <t>　単に運動機能や栄養状態、口腔機能といった特定の機能の改善だけを目指すものではなく、これらの機能の改善や環境の調整などを通じて、利用者の日常生活の自立のための取組を総合的に支援することによって生活の質の向上を目指している。</t>
    <phoneticPr fontId="2"/>
  </si>
  <si>
    <t>　利用者による主体的な取組を支援し、常に利用者の生活機能の向上に対する意欲を高めるよう支援している。</t>
    <phoneticPr fontId="2"/>
  </si>
  <si>
    <t>　具体的な日常生活における行為について、利用者の状態の特性を踏まえた目標を、期間を定めて設定し、利用者、サービス提供者等とともに目標を共有している。</t>
    <phoneticPr fontId="2"/>
  </si>
  <si>
    <t>　利用者の自立を最大限に引き出す支援を行うことを基本とし、利用者のできる行為は可能な限り本人が行うよう配慮している。</t>
    <phoneticPr fontId="2"/>
  </si>
  <si>
    <t>　サービス担当者会議等を通じて、多くの種類の専門職の連携により、地域における様々な予防給付の対象となるサービス以外の保健医療サービス又は福祉サービス、当該地域の住民による自発的な活動によるサービス等の利用も含めて、介護予防に資する取組を積極的に活用している。</t>
    <phoneticPr fontId="2"/>
  </si>
  <si>
    <t>　機能の改善の後についてもその状態の維持への支援に努めている。</t>
    <rPh sb="1" eb="3">
      <t>キノウ</t>
    </rPh>
    <rPh sb="4" eb="6">
      <t>カイゼン</t>
    </rPh>
    <rPh sb="7" eb="8">
      <t>ノチ</t>
    </rPh>
    <rPh sb="15" eb="17">
      <t>ジョウタイ</t>
    </rPh>
    <rPh sb="18" eb="20">
      <t>イジ</t>
    </rPh>
    <rPh sb="22" eb="24">
      <t>シエン</t>
    </rPh>
    <rPh sb="25" eb="26">
      <t>ツト</t>
    </rPh>
    <phoneticPr fontId="2"/>
  </si>
  <si>
    <t>　介護予防サービス計画の策定に当たっては、利用者の個別性を重視した効果的なものとしている。</t>
    <phoneticPr fontId="2"/>
  </si>
  <si>
    <t>　地域支援事業（法第115条の45に規定する地域支援事業をいう。）及び介護給付（法第18条第１号に規定する介護給付をいう。）と連続性及び一貫性を持った支援を行うよう配慮している。</t>
    <phoneticPr fontId="2"/>
  </si>
  <si>
    <t>要支援１</t>
    <rPh sb="0" eb="3">
      <t>ヨウシエン</t>
    </rPh>
    <phoneticPr fontId="2"/>
  </si>
  <si>
    <t>問２</t>
    <rPh sb="0" eb="1">
      <t>トイ</t>
    </rPh>
    <phoneticPr fontId="2"/>
  </si>
  <si>
    <t>（５）　担当職員の配置状況</t>
    <rPh sb="4" eb="6">
      <t>タントウ</t>
    </rPh>
    <rPh sb="6" eb="8">
      <t>ショクイン</t>
    </rPh>
    <phoneticPr fontId="2"/>
  </si>
  <si>
    <t>（１）　介護予防支援費</t>
    <rPh sb="4" eb="6">
      <t>カイゴ</t>
    </rPh>
    <rPh sb="6" eb="8">
      <t>ヨボウ</t>
    </rPh>
    <rPh sb="8" eb="10">
      <t>シエン</t>
    </rPh>
    <rPh sb="10" eb="11">
      <t>ヒ</t>
    </rPh>
    <phoneticPr fontId="2"/>
  </si>
  <si>
    <t>（２）　初回加算</t>
    <rPh sb="4" eb="6">
      <t>ショカイ</t>
    </rPh>
    <rPh sb="6" eb="8">
      <t>カサン</t>
    </rPh>
    <phoneticPr fontId="2"/>
  </si>
  <si>
    <t>　○担当職員を交代（増員・減員を含む）する場合、「変更届」の提出が必要です。</t>
    <rPh sb="2" eb="4">
      <t>タントウ</t>
    </rPh>
    <rPh sb="4" eb="6">
      <t>ショクイン</t>
    </rPh>
    <rPh sb="7" eb="9">
      <t>コウタイ</t>
    </rPh>
    <rPh sb="10" eb="12">
      <t>ゾウイン</t>
    </rPh>
    <rPh sb="13" eb="15">
      <t>ゲンイン</t>
    </rPh>
    <rPh sb="16" eb="17">
      <t>フク</t>
    </rPh>
    <rPh sb="30" eb="32">
      <t>テイシュツ</t>
    </rPh>
    <phoneticPr fontId="2"/>
  </si>
  <si>
    <t>要支援２</t>
    <rPh sb="0" eb="3">
      <t>ヨウシエン</t>
    </rPh>
    <phoneticPr fontId="2"/>
  </si>
  <si>
    <t>委託分</t>
    <rPh sb="0" eb="2">
      <t>イタク</t>
    </rPh>
    <rPh sb="2" eb="3">
      <t>ブン</t>
    </rPh>
    <phoneticPr fontId="2"/>
  </si>
  <si>
    <t>合計</t>
    <rPh sb="0" eb="2">
      <t>ゴウケイ</t>
    </rPh>
    <phoneticPr fontId="2"/>
  </si>
  <si>
    <t>指定介護予防支援
事業所分</t>
    <rPh sb="0" eb="2">
      <t>シテイ</t>
    </rPh>
    <rPh sb="2" eb="4">
      <t>カイゴ</t>
    </rPh>
    <rPh sb="4" eb="6">
      <t>ヨボウ</t>
    </rPh>
    <rPh sb="6" eb="8">
      <t>シエン</t>
    </rPh>
    <rPh sb="9" eb="12">
      <t>ジギョウショ</t>
    </rPh>
    <rPh sb="12" eb="13">
      <t>ブン</t>
    </rPh>
    <phoneticPr fontId="2"/>
  </si>
  <si>
    <t>（６）　利用者数（件数）</t>
    <rPh sb="4" eb="7">
      <t>リヨウシャ</t>
    </rPh>
    <rPh sb="7" eb="8">
      <t>スウ</t>
    </rPh>
    <rPh sb="9" eb="11">
      <t>ケンスウ</t>
    </rPh>
    <phoneticPr fontId="2"/>
  </si>
  <si>
    <t>　管理者は、当該指定介護予防支援事業所の担当職員その他の従業者に運営に関する基準及び介護予防のための効果的な支援の方法に関する基準の規定を遵守させるため必要な指揮命令を行っている。</t>
    <rPh sb="20" eb="22">
      <t>タントウ</t>
    </rPh>
    <rPh sb="22" eb="24">
      <t>ショクイン</t>
    </rPh>
    <rPh sb="32" eb="34">
      <t>ウンエイ</t>
    </rPh>
    <rPh sb="35" eb="36">
      <t>カン</t>
    </rPh>
    <rPh sb="38" eb="40">
      <t>キジュン</t>
    </rPh>
    <rPh sb="40" eb="41">
      <t>オヨ</t>
    </rPh>
    <rPh sb="42" eb="44">
      <t>カイゴ</t>
    </rPh>
    <rPh sb="44" eb="46">
      <t>ヨボウ</t>
    </rPh>
    <rPh sb="50" eb="53">
      <t>コウカテキ</t>
    </rPh>
    <rPh sb="54" eb="56">
      <t>シエン</t>
    </rPh>
    <rPh sb="57" eb="59">
      <t>ホウホウ</t>
    </rPh>
    <rPh sb="60" eb="61">
      <t>カン</t>
    </rPh>
    <rPh sb="63" eb="65">
      <t>キジュン</t>
    </rPh>
    <rPh sb="66" eb="68">
      <t>キテイ</t>
    </rPh>
    <phoneticPr fontId="2"/>
  </si>
  <si>
    <t>（１）内容及び手続の説明及び同意　　　　　　　　　　　　　　　　　　</t>
    <phoneticPr fontId="2"/>
  </si>
  <si>
    <t>　事業者は、指定介護予防支援を提供した際にその利用者から支払を受ける利用料（償還払い）と、介護予防サービス計画費の額との間に、不合理な差額が生じないようにしている。</t>
    <rPh sb="1" eb="4">
      <t>ジギョウシャ</t>
    </rPh>
    <rPh sb="6" eb="8">
      <t>シテイ</t>
    </rPh>
    <rPh sb="8" eb="10">
      <t>カイゴ</t>
    </rPh>
    <rPh sb="10" eb="12">
      <t>ヨボウ</t>
    </rPh>
    <rPh sb="12" eb="14">
      <t>シエン</t>
    </rPh>
    <rPh sb="15" eb="17">
      <t>テイキョウ</t>
    </rPh>
    <rPh sb="19" eb="20">
      <t>サイ</t>
    </rPh>
    <rPh sb="23" eb="26">
      <t>リヨウシャ</t>
    </rPh>
    <rPh sb="28" eb="30">
      <t>シハライ</t>
    </rPh>
    <rPh sb="31" eb="32">
      <t>ウ</t>
    </rPh>
    <rPh sb="34" eb="37">
      <t>リヨウリョウ</t>
    </rPh>
    <rPh sb="38" eb="40">
      <t>ショウカン</t>
    </rPh>
    <rPh sb="40" eb="41">
      <t>バラ</t>
    </rPh>
    <rPh sb="45" eb="47">
      <t>カイゴ</t>
    </rPh>
    <rPh sb="47" eb="49">
      <t>ヨボウ</t>
    </rPh>
    <rPh sb="53" eb="55">
      <t>ケイカク</t>
    </rPh>
    <rPh sb="55" eb="56">
      <t>ヒ</t>
    </rPh>
    <rPh sb="57" eb="58">
      <t>ガク</t>
    </rPh>
    <rPh sb="60" eb="61">
      <t>アイダ</t>
    </rPh>
    <rPh sb="63" eb="66">
      <t>フゴウリ</t>
    </rPh>
    <rPh sb="67" eb="69">
      <t>サガク</t>
    </rPh>
    <rPh sb="70" eb="71">
      <t>ショウ</t>
    </rPh>
    <phoneticPr fontId="2"/>
  </si>
  <si>
    <t>　委託する指定居宅介護支援事業者に対し、指定介護予防支援の業務を実施する介護支援専門員が、基本方針、運営に関する基準及び介護予防のための効果的な支援の方法に関する基準の規定を遵守するよう措置している。</t>
    <rPh sb="1" eb="3">
      <t>イタク</t>
    </rPh>
    <rPh sb="5" eb="7">
      <t>シテイ</t>
    </rPh>
    <rPh sb="7" eb="9">
      <t>キョタク</t>
    </rPh>
    <rPh sb="9" eb="11">
      <t>カイゴ</t>
    </rPh>
    <rPh sb="11" eb="13">
      <t>シエン</t>
    </rPh>
    <rPh sb="13" eb="16">
      <t>ジギョウシャ</t>
    </rPh>
    <rPh sb="17" eb="18">
      <t>タイ</t>
    </rPh>
    <rPh sb="20" eb="22">
      <t>シテイ</t>
    </rPh>
    <rPh sb="22" eb="24">
      <t>カイゴ</t>
    </rPh>
    <rPh sb="24" eb="26">
      <t>ヨボウ</t>
    </rPh>
    <rPh sb="26" eb="28">
      <t>シエン</t>
    </rPh>
    <rPh sb="29" eb="31">
      <t>ギョウム</t>
    </rPh>
    <rPh sb="32" eb="34">
      <t>ジッシ</t>
    </rPh>
    <rPh sb="36" eb="38">
      <t>カイゴ</t>
    </rPh>
    <rPh sb="38" eb="40">
      <t>シエン</t>
    </rPh>
    <rPh sb="40" eb="43">
      <t>センモンイン</t>
    </rPh>
    <rPh sb="45" eb="47">
      <t>キホン</t>
    </rPh>
    <rPh sb="47" eb="49">
      <t>ホウシン</t>
    </rPh>
    <rPh sb="50" eb="52">
      <t>ウンエイ</t>
    </rPh>
    <rPh sb="53" eb="54">
      <t>カン</t>
    </rPh>
    <rPh sb="56" eb="58">
      <t>キジュン</t>
    </rPh>
    <rPh sb="58" eb="59">
      <t>オヨ</t>
    </rPh>
    <rPh sb="60" eb="62">
      <t>カイゴ</t>
    </rPh>
    <rPh sb="62" eb="64">
      <t>ヨボウ</t>
    </rPh>
    <rPh sb="68" eb="71">
      <t>コウカテキ</t>
    </rPh>
    <rPh sb="72" eb="74">
      <t>シエン</t>
    </rPh>
    <rPh sb="75" eb="77">
      <t>ホウホウ</t>
    </rPh>
    <rPh sb="78" eb="79">
      <t>カン</t>
    </rPh>
    <rPh sb="81" eb="83">
      <t>キジュン</t>
    </rPh>
    <rPh sb="84" eb="86">
      <t>キテイ</t>
    </rPh>
    <rPh sb="87" eb="89">
      <t>ジュンシュ</t>
    </rPh>
    <rPh sb="93" eb="95">
      <t>ソチ</t>
    </rPh>
    <phoneticPr fontId="2"/>
  </si>
  <si>
    <t>　委託を行った指定居宅介護支援事業所との関係等について利用者に誤解のないよう説明している。</t>
    <phoneticPr fontId="2"/>
  </si>
  <si>
    <t>　委託を受けた指定居宅介護支援事業所が介護予防サービス計画原案を作成した際には、当該介護予防サービス計画原案が適切に作成されているか、内容が妥当か等について確認を行っている。</t>
    <phoneticPr fontId="2"/>
  </si>
  <si>
    <t>　業務の一部を委託する場合は、アセスメント業務や介護予防サービス計画の作成業務等が一体的に行えるように配慮している。</t>
    <rPh sb="1" eb="3">
      <t>ギョウム</t>
    </rPh>
    <rPh sb="4" eb="6">
      <t>イチブ</t>
    </rPh>
    <rPh sb="7" eb="9">
      <t>イタク</t>
    </rPh>
    <rPh sb="11" eb="13">
      <t>バアイ</t>
    </rPh>
    <rPh sb="21" eb="23">
      <t>ギョウム</t>
    </rPh>
    <rPh sb="24" eb="26">
      <t>カイゴ</t>
    </rPh>
    <rPh sb="26" eb="28">
      <t>ヨボウ</t>
    </rPh>
    <rPh sb="32" eb="34">
      <t>ケイカク</t>
    </rPh>
    <rPh sb="35" eb="37">
      <t>サクセイ</t>
    </rPh>
    <rPh sb="37" eb="40">
      <t>ギョウムトウ</t>
    </rPh>
    <rPh sb="41" eb="44">
      <t>イッタイテキ</t>
    </rPh>
    <rPh sb="45" eb="46">
      <t>オコナ</t>
    </rPh>
    <rPh sb="51" eb="53">
      <t>ハイリョ</t>
    </rPh>
    <phoneticPr fontId="2"/>
  </si>
  <si>
    <t>（２）　個々の利用者ごとに次に掲げる事項を記載した介護予防支援台帳
　　　　・介護予防サービス計画
　　　　・アセスメントの結果の記録
　　　　・サービス担当者会議等の記録
　　　　・モニタリングの結果の記録
　　　　・介護予防サービス計画の目標の達成状況についての評価の記録</t>
    <rPh sb="110" eb="112">
      <t>カイゴ</t>
    </rPh>
    <rPh sb="112" eb="114">
      <t>ヨボウ</t>
    </rPh>
    <rPh sb="118" eb="120">
      <t>ケイカク</t>
    </rPh>
    <rPh sb="121" eb="123">
      <t>モクヒョウ</t>
    </rPh>
    <rPh sb="124" eb="126">
      <t>タッセイ</t>
    </rPh>
    <rPh sb="126" eb="128">
      <t>ジョウキョウ</t>
    </rPh>
    <rPh sb="133" eb="135">
      <t>ヒョウカ</t>
    </rPh>
    <rPh sb="136" eb="138">
      <t>キロク</t>
    </rPh>
    <phoneticPr fontId="2"/>
  </si>
  <si>
    <t>　担当職員は、介護予防サービス計画の作成に当たっては、利用者の日常生活全般を支援する観点から、予防給付（法第18条第２号に規定する予防給付をいう。以下同じ。）の対象となるサービス以外の保健医療サービス又は福祉サービス、当該地域の住民による自発的な活動によるサービス等の利用も含めて介護予防サービス計画上に位置付けるよう努めている。</t>
    <phoneticPr fontId="2"/>
  </si>
  <si>
    <t>　介護予防サービス計画を変更する際には、介護予防サービス計画作成に当たっての一連の業務を行っている。</t>
    <rPh sb="1" eb="3">
      <t>カイゴ</t>
    </rPh>
    <rPh sb="3" eb="5">
      <t>ヨボウ</t>
    </rPh>
    <rPh sb="9" eb="11">
      <t>ケイカク</t>
    </rPh>
    <rPh sb="12" eb="14">
      <t>ヘンコウ</t>
    </rPh>
    <rPh sb="16" eb="17">
      <t>サイ</t>
    </rPh>
    <rPh sb="20" eb="22">
      <t>カイゴ</t>
    </rPh>
    <rPh sb="22" eb="24">
      <t>ヨボウ</t>
    </rPh>
    <rPh sb="28" eb="30">
      <t>ケイカク</t>
    </rPh>
    <rPh sb="30" eb="32">
      <t>サクセイ</t>
    </rPh>
    <rPh sb="33" eb="34">
      <t>ア</t>
    </rPh>
    <rPh sb="38" eb="40">
      <t>イチレン</t>
    </rPh>
    <rPh sb="41" eb="43">
      <t>ギョウム</t>
    </rPh>
    <rPh sb="44" eb="45">
      <t>オコナ</t>
    </rPh>
    <phoneticPr fontId="2"/>
  </si>
  <si>
    <t>　利用者が月を通じて介護予防特定施設入居者生活介護又は介護予防小規模多機能型居宅介護（短期利用介護予防居宅介護費を算定する場合を除く。）若しくは介護予防認知症対応型共同生活介護（介護予防短期利用認知症対応型共同生活介護費を算定する場合を除く。）を受けている場合は、当該月については、介護予防支援費は、算定していない。</t>
    <rPh sb="1" eb="4">
      <t>リヨウシャ</t>
    </rPh>
    <rPh sb="5" eb="6">
      <t>ツキ</t>
    </rPh>
    <rPh sb="7" eb="8">
      <t>ツウ</t>
    </rPh>
    <rPh sb="10" eb="12">
      <t>カイゴ</t>
    </rPh>
    <rPh sb="12" eb="14">
      <t>ヨボウ</t>
    </rPh>
    <rPh sb="14" eb="16">
      <t>トクテイ</t>
    </rPh>
    <rPh sb="16" eb="18">
      <t>シセツ</t>
    </rPh>
    <rPh sb="18" eb="21">
      <t>ニュウキョシャ</t>
    </rPh>
    <rPh sb="21" eb="23">
      <t>セイカツ</t>
    </rPh>
    <rPh sb="23" eb="25">
      <t>カイゴ</t>
    </rPh>
    <rPh sb="25" eb="26">
      <t>マタ</t>
    </rPh>
    <rPh sb="27" eb="29">
      <t>カイゴ</t>
    </rPh>
    <rPh sb="29" eb="31">
      <t>ヨボウ</t>
    </rPh>
    <rPh sb="31" eb="34">
      <t>ショウキボ</t>
    </rPh>
    <rPh sb="34" eb="38">
      <t>タキノウガタ</t>
    </rPh>
    <rPh sb="38" eb="40">
      <t>キョタク</t>
    </rPh>
    <rPh sb="40" eb="42">
      <t>カイゴ</t>
    </rPh>
    <rPh sb="43" eb="45">
      <t>タンキ</t>
    </rPh>
    <rPh sb="45" eb="47">
      <t>リヨウ</t>
    </rPh>
    <rPh sb="47" eb="49">
      <t>カイゴ</t>
    </rPh>
    <rPh sb="49" eb="51">
      <t>ヨボウ</t>
    </rPh>
    <rPh sb="51" eb="53">
      <t>キョタク</t>
    </rPh>
    <rPh sb="53" eb="55">
      <t>カイゴ</t>
    </rPh>
    <rPh sb="55" eb="56">
      <t>ヒ</t>
    </rPh>
    <rPh sb="57" eb="59">
      <t>サンテイ</t>
    </rPh>
    <rPh sb="61" eb="63">
      <t>バアイ</t>
    </rPh>
    <rPh sb="64" eb="65">
      <t>ノゾ</t>
    </rPh>
    <rPh sb="68" eb="69">
      <t>モ</t>
    </rPh>
    <rPh sb="72" eb="74">
      <t>カイゴ</t>
    </rPh>
    <rPh sb="74" eb="76">
      <t>ヨボウ</t>
    </rPh>
    <rPh sb="76" eb="78">
      <t>ニンチ</t>
    </rPh>
    <rPh sb="78" eb="79">
      <t>ショウ</t>
    </rPh>
    <rPh sb="79" eb="82">
      <t>タイオウガタ</t>
    </rPh>
    <rPh sb="82" eb="84">
      <t>キョウドウ</t>
    </rPh>
    <rPh sb="84" eb="86">
      <t>セイカツ</t>
    </rPh>
    <rPh sb="86" eb="88">
      <t>カイゴ</t>
    </rPh>
    <rPh sb="89" eb="91">
      <t>カイゴ</t>
    </rPh>
    <rPh sb="91" eb="93">
      <t>ヨボウ</t>
    </rPh>
    <rPh sb="93" eb="95">
      <t>タンキ</t>
    </rPh>
    <rPh sb="95" eb="97">
      <t>リヨウ</t>
    </rPh>
    <rPh sb="97" eb="99">
      <t>ニンチ</t>
    </rPh>
    <rPh sb="99" eb="100">
      <t>ショウ</t>
    </rPh>
    <rPh sb="100" eb="103">
      <t>タイオウガタ</t>
    </rPh>
    <rPh sb="103" eb="105">
      <t>キョウドウ</t>
    </rPh>
    <rPh sb="105" eb="107">
      <t>セイカツ</t>
    </rPh>
    <rPh sb="107" eb="109">
      <t>カイゴ</t>
    </rPh>
    <rPh sb="109" eb="110">
      <t>ヒ</t>
    </rPh>
    <rPh sb="111" eb="113">
      <t>サンテイ</t>
    </rPh>
    <rPh sb="115" eb="117">
      <t>バアイ</t>
    </rPh>
    <rPh sb="118" eb="119">
      <t>ノゾ</t>
    </rPh>
    <rPh sb="123" eb="124">
      <t>ウ</t>
    </rPh>
    <rPh sb="128" eb="130">
      <t>バアイ</t>
    </rPh>
    <rPh sb="132" eb="134">
      <t>トウガイ</t>
    </rPh>
    <rPh sb="134" eb="135">
      <t>ツキ</t>
    </rPh>
    <rPh sb="141" eb="143">
      <t>カイゴ</t>
    </rPh>
    <rPh sb="143" eb="145">
      <t>ヨボウ</t>
    </rPh>
    <rPh sb="145" eb="147">
      <t>シエン</t>
    </rPh>
    <rPh sb="147" eb="148">
      <t>ヒ</t>
    </rPh>
    <rPh sb="150" eb="152">
      <t>サンテイ</t>
    </rPh>
    <phoneticPr fontId="2"/>
  </si>
  <si>
    <t>問７</t>
    <rPh sb="0" eb="1">
      <t>トイ</t>
    </rPh>
    <phoneticPr fontId="2"/>
  </si>
  <si>
    <t>問８</t>
    <phoneticPr fontId="2"/>
  </si>
  <si>
    <t>問９</t>
    <rPh sb="0" eb="1">
      <t>トイ</t>
    </rPh>
    <phoneticPr fontId="2"/>
  </si>
  <si>
    <t>問10</t>
    <phoneticPr fontId="2"/>
  </si>
  <si>
    <t>　委託を行った場合も、指定居宅介護支援に係る責任主体は、指定介護予防支援事業者であることを認識している。</t>
    <rPh sb="1" eb="3">
      <t>イタク</t>
    </rPh>
    <rPh sb="4" eb="5">
      <t>オコナ</t>
    </rPh>
    <rPh sb="7" eb="9">
      <t>バアイ</t>
    </rPh>
    <rPh sb="11" eb="13">
      <t>シテイ</t>
    </rPh>
    <rPh sb="13" eb="15">
      <t>キョタク</t>
    </rPh>
    <rPh sb="15" eb="17">
      <t>カイゴ</t>
    </rPh>
    <rPh sb="17" eb="19">
      <t>シエン</t>
    </rPh>
    <rPh sb="20" eb="21">
      <t>カカ</t>
    </rPh>
    <rPh sb="22" eb="24">
      <t>セキニン</t>
    </rPh>
    <rPh sb="24" eb="26">
      <t>シュタイ</t>
    </rPh>
    <rPh sb="28" eb="30">
      <t>シテイ</t>
    </rPh>
    <rPh sb="30" eb="32">
      <t>カイゴ</t>
    </rPh>
    <rPh sb="32" eb="34">
      <t>ヨボウ</t>
    </rPh>
    <rPh sb="34" eb="36">
      <t>シエン</t>
    </rPh>
    <rPh sb="36" eb="39">
      <t>ジギョウシャ</t>
    </rPh>
    <rPh sb="45" eb="47">
      <t>ニンシキ</t>
    </rPh>
    <phoneticPr fontId="2"/>
  </si>
  <si>
    <t>当該指定介護予防支援事業者である地域包括支援センターで兼務する職種</t>
    <rPh sb="12" eb="13">
      <t>シャ</t>
    </rPh>
    <phoneticPr fontId="2"/>
  </si>
  <si>
    <t>　常勤専従職員を配置している。（ただし、管理業務に支障がない場合は、当該事業所の他の職務に従事し、または当該指定介護予防支援事業者である地域包括支援センターの職務に従事することが可能です。）</t>
    <rPh sb="1" eb="3">
      <t>ジョウキン</t>
    </rPh>
    <rPh sb="3" eb="5">
      <t>センジュウ</t>
    </rPh>
    <rPh sb="5" eb="7">
      <t>ショクイン</t>
    </rPh>
    <rPh sb="8" eb="10">
      <t>ハイチ</t>
    </rPh>
    <rPh sb="20" eb="22">
      <t>カンリ</t>
    </rPh>
    <rPh sb="22" eb="24">
      <t>ギョウム</t>
    </rPh>
    <rPh sb="25" eb="27">
      <t>シショウ</t>
    </rPh>
    <rPh sb="30" eb="32">
      <t>バアイ</t>
    </rPh>
    <rPh sb="34" eb="36">
      <t>トウガイ</t>
    </rPh>
    <rPh sb="36" eb="39">
      <t>ジギョウショ</t>
    </rPh>
    <rPh sb="40" eb="41">
      <t>タ</t>
    </rPh>
    <rPh sb="42" eb="44">
      <t>ショクム</t>
    </rPh>
    <rPh sb="45" eb="47">
      <t>ジュウジ</t>
    </rPh>
    <rPh sb="52" eb="54">
      <t>トウガイ</t>
    </rPh>
    <rPh sb="54" eb="56">
      <t>シテイ</t>
    </rPh>
    <rPh sb="56" eb="58">
      <t>カイゴ</t>
    </rPh>
    <rPh sb="58" eb="60">
      <t>ヨボウ</t>
    </rPh>
    <rPh sb="60" eb="62">
      <t>シエン</t>
    </rPh>
    <rPh sb="62" eb="65">
      <t>ジギョウシャ</t>
    </rPh>
    <rPh sb="68" eb="70">
      <t>チイキ</t>
    </rPh>
    <rPh sb="70" eb="72">
      <t>ホウカツ</t>
    </rPh>
    <rPh sb="72" eb="74">
      <t>シエン</t>
    </rPh>
    <rPh sb="79" eb="81">
      <t>ショクム</t>
    </rPh>
    <rPh sb="82" eb="84">
      <t>ジュウジ</t>
    </rPh>
    <rPh sb="89" eb="91">
      <t>カノウ</t>
    </rPh>
    <phoneticPr fontId="2"/>
  </si>
  <si>
    <t>管理者自身を含む従業者全員の雇用契約書等の写しを事業所に保管している。</t>
    <rPh sb="18" eb="19">
      <t>ショ</t>
    </rPh>
    <phoneticPr fontId="2"/>
  </si>
  <si>
    <t>　委託を受けた指定居宅介護支援事業者が評価を行った際には、当該評価の内容について必要な援助・指導を行っている。</t>
    <rPh sb="17" eb="18">
      <t>シャ</t>
    </rPh>
    <phoneticPr fontId="2"/>
  </si>
  <si>
    <t>　受託する指定居宅介護支援事業者が本来行うべき指定居宅介護支援の業務の適正な実施に影響を及ぼすことのないよう、委託する業務の範囲及び業務量について十分に配慮している。　</t>
    <rPh sb="15" eb="16">
      <t>シャ</t>
    </rPh>
    <phoneticPr fontId="2"/>
  </si>
  <si>
    <t>問５</t>
    <phoneticPr fontId="2"/>
  </si>
  <si>
    <t>　指定介護予防支援は、利用者の介護予防（介護保険法（以下「法」という。）第８条の２第２項に規定する介護予防をいう。以下同じ。）に資するよう行われるとともに、医療サービスとの連携に十分配慮して行っている。</t>
    <rPh sb="1" eb="3">
      <t>シテイ</t>
    </rPh>
    <rPh sb="3" eb="5">
      <t>カイゴ</t>
    </rPh>
    <rPh sb="5" eb="7">
      <t>ヨボウ</t>
    </rPh>
    <rPh sb="7" eb="9">
      <t>シエン</t>
    </rPh>
    <rPh sb="11" eb="14">
      <t>リヨウシャ</t>
    </rPh>
    <rPh sb="15" eb="17">
      <t>カイゴ</t>
    </rPh>
    <rPh sb="17" eb="19">
      <t>ヨボウ</t>
    </rPh>
    <rPh sb="20" eb="22">
      <t>カイゴ</t>
    </rPh>
    <rPh sb="22" eb="24">
      <t>ホケン</t>
    </rPh>
    <rPh sb="24" eb="25">
      <t>ホウ</t>
    </rPh>
    <rPh sb="26" eb="28">
      <t>イカ</t>
    </rPh>
    <rPh sb="29" eb="30">
      <t>ホウ</t>
    </rPh>
    <rPh sb="36" eb="37">
      <t>ダイ</t>
    </rPh>
    <rPh sb="38" eb="39">
      <t>ジョウ</t>
    </rPh>
    <rPh sb="41" eb="42">
      <t>ダイ</t>
    </rPh>
    <rPh sb="43" eb="44">
      <t>コウ</t>
    </rPh>
    <rPh sb="45" eb="47">
      <t>キテイ</t>
    </rPh>
    <rPh sb="49" eb="51">
      <t>カイゴ</t>
    </rPh>
    <rPh sb="51" eb="53">
      <t>ヨボウ</t>
    </rPh>
    <rPh sb="57" eb="59">
      <t>イカ</t>
    </rPh>
    <rPh sb="59" eb="60">
      <t>オナ</t>
    </rPh>
    <rPh sb="64" eb="65">
      <t>シ</t>
    </rPh>
    <rPh sb="69" eb="70">
      <t>オコナ</t>
    </rPh>
    <rPh sb="78" eb="80">
      <t>イリョウ</t>
    </rPh>
    <rPh sb="86" eb="88">
      <t>レンケイ</t>
    </rPh>
    <rPh sb="89" eb="91">
      <t>ジュウブン</t>
    </rPh>
    <rPh sb="91" eb="93">
      <t>ハイリョ</t>
    </rPh>
    <rPh sb="95" eb="96">
      <t>オコナ</t>
    </rPh>
    <phoneticPr fontId="2"/>
  </si>
  <si>
    <t>　事業所において、新規（過去２月以上、当該事業所において介護予防支援を提供しておらず、介護予防支援費が算定されていない場合）に、介護予防サービス計画を作成する利用者に対し指定介護予防支援を行った場合について、算定している。</t>
    <rPh sb="1" eb="4">
      <t>ジギョウショ</t>
    </rPh>
    <rPh sb="9" eb="11">
      <t>シンキ</t>
    </rPh>
    <rPh sb="12" eb="14">
      <t>カコ</t>
    </rPh>
    <rPh sb="15" eb="18">
      <t>ゲツイジョウ</t>
    </rPh>
    <rPh sb="19" eb="21">
      <t>トウガイ</t>
    </rPh>
    <rPh sb="21" eb="24">
      <t>ジギョウショ</t>
    </rPh>
    <rPh sb="28" eb="30">
      <t>カイゴ</t>
    </rPh>
    <rPh sb="30" eb="32">
      <t>ヨボウ</t>
    </rPh>
    <rPh sb="32" eb="34">
      <t>シエン</t>
    </rPh>
    <rPh sb="35" eb="37">
      <t>テイキョウ</t>
    </rPh>
    <rPh sb="43" eb="45">
      <t>カイゴ</t>
    </rPh>
    <rPh sb="45" eb="47">
      <t>ヨボウ</t>
    </rPh>
    <rPh sb="47" eb="49">
      <t>シエン</t>
    </rPh>
    <rPh sb="49" eb="50">
      <t>ヒ</t>
    </rPh>
    <rPh sb="51" eb="53">
      <t>サンテイ</t>
    </rPh>
    <rPh sb="59" eb="61">
      <t>バアイ</t>
    </rPh>
    <rPh sb="64" eb="68">
      <t>カイゴヨボウ</t>
    </rPh>
    <rPh sb="72" eb="74">
      <t>ケイカク</t>
    </rPh>
    <rPh sb="75" eb="77">
      <t>サクセイ</t>
    </rPh>
    <rPh sb="79" eb="82">
      <t>リヨウシャ</t>
    </rPh>
    <rPh sb="83" eb="84">
      <t>タイ</t>
    </rPh>
    <rPh sb="85" eb="93">
      <t>シテイカイゴヨボウシエン</t>
    </rPh>
    <rPh sb="94" eb="95">
      <t>オコナ</t>
    </rPh>
    <rPh sb="97" eb="99">
      <t>バアイ</t>
    </rPh>
    <phoneticPr fontId="2"/>
  </si>
  <si>
    <t xml:space="preserve">　担当職員は、次に掲げる場合においては、サービス担当者会議の開催により、介護予防サービス計画の変更の必要性について、担当者から、専門的な見地からの意見を求めている。ただし、やむを得ない理由がある場合については、担当者に対する照会等により意見を求めている。
イ　要支援認定を受けている利用者が法第33条第２項に規定する要支援更新認定
　を受けた場合
ロ　要支援認定を受けている利用者が法第33条の２第１項に規定する要支援状態
　区分の変更の認定を受けた場合
</t>
    <phoneticPr fontId="2"/>
  </si>
  <si>
    <t>　担当職員は、指定介護予防サービス事業者等から利用者に係る情報の提供を受けたときその他必要と認めるときは、利用者の服薬状況、口腔機能その他の利用者の心身又は生活の状況に係る情報のうち必要と認めるものを、利用者の同意を得て主治の医師若しくは歯科医師又は薬剤師に提供するものとしている。</t>
    <rPh sb="7" eb="9">
      <t>シテイ</t>
    </rPh>
    <rPh sb="17" eb="20">
      <t>ジギョウシャ</t>
    </rPh>
    <rPh sb="20" eb="21">
      <t>トウ</t>
    </rPh>
    <rPh sb="27" eb="28">
      <t>カカ</t>
    </rPh>
    <rPh sb="29" eb="31">
      <t>ジョウホウ</t>
    </rPh>
    <rPh sb="32" eb="34">
      <t>テイキョウ</t>
    </rPh>
    <rPh sb="35" eb="36">
      <t>ウ</t>
    </rPh>
    <rPh sb="42" eb="43">
      <t>タ</t>
    </rPh>
    <rPh sb="43" eb="45">
      <t>ヒツヨウ</t>
    </rPh>
    <rPh sb="46" eb="47">
      <t>ミト</t>
    </rPh>
    <rPh sb="53" eb="56">
      <t>リヨウシャ</t>
    </rPh>
    <rPh sb="57" eb="59">
      <t>フクヤク</t>
    </rPh>
    <rPh sb="59" eb="61">
      <t>ジョウキョウ</t>
    </rPh>
    <rPh sb="62" eb="64">
      <t>コウクウ</t>
    </rPh>
    <rPh sb="64" eb="66">
      <t>キノウ</t>
    </rPh>
    <rPh sb="68" eb="69">
      <t>タ</t>
    </rPh>
    <rPh sb="70" eb="73">
      <t>リヨウシャ</t>
    </rPh>
    <rPh sb="74" eb="76">
      <t>シンシン</t>
    </rPh>
    <rPh sb="76" eb="77">
      <t>マタ</t>
    </rPh>
    <rPh sb="78" eb="80">
      <t>セイカツ</t>
    </rPh>
    <rPh sb="81" eb="83">
      <t>ジョウキョウ</t>
    </rPh>
    <rPh sb="84" eb="85">
      <t>カカ</t>
    </rPh>
    <rPh sb="86" eb="88">
      <t>ジョウホウ</t>
    </rPh>
    <rPh sb="91" eb="93">
      <t>ヒツヨウ</t>
    </rPh>
    <rPh sb="94" eb="95">
      <t>ミト</t>
    </rPh>
    <rPh sb="101" eb="104">
      <t>リヨウシャ</t>
    </rPh>
    <rPh sb="105" eb="107">
      <t>ドウイ</t>
    </rPh>
    <rPh sb="108" eb="109">
      <t>エ</t>
    </rPh>
    <rPh sb="110" eb="111">
      <t>シュ</t>
    </rPh>
    <rPh sb="111" eb="112">
      <t>ジ</t>
    </rPh>
    <rPh sb="113" eb="115">
      <t>イシ</t>
    </rPh>
    <rPh sb="115" eb="116">
      <t>モ</t>
    </rPh>
    <rPh sb="119" eb="121">
      <t>シカ</t>
    </rPh>
    <rPh sb="121" eb="123">
      <t>イシ</t>
    </rPh>
    <rPh sb="123" eb="124">
      <t>マタ</t>
    </rPh>
    <rPh sb="125" eb="128">
      <t>ヤクザイシ</t>
    </rPh>
    <phoneticPr fontId="2"/>
  </si>
  <si>
    <t>　利用者に対して指定介護予防支援を行い、毎月給付管理票を提出し、所定単位数を算定している。</t>
    <rPh sb="1" eb="4">
      <t>リヨウシャ</t>
    </rPh>
    <rPh sb="5" eb="6">
      <t>タイ</t>
    </rPh>
    <rPh sb="8" eb="10">
      <t>シテイ</t>
    </rPh>
    <rPh sb="10" eb="12">
      <t>カイゴ</t>
    </rPh>
    <rPh sb="12" eb="14">
      <t>ヨボウ</t>
    </rPh>
    <rPh sb="14" eb="16">
      <t>シエン</t>
    </rPh>
    <rPh sb="17" eb="18">
      <t>オコナ</t>
    </rPh>
    <rPh sb="20" eb="22">
      <t>マイツキ</t>
    </rPh>
    <rPh sb="22" eb="24">
      <t>キュウフ</t>
    </rPh>
    <rPh sb="24" eb="26">
      <t>カンリ</t>
    </rPh>
    <rPh sb="26" eb="27">
      <t>ヒョウ</t>
    </rPh>
    <rPh sb="28" eb="30">
      <t>テイシュツ</t>
    </rPh>
    <rPh sb="32" eb="34">
      <t>ショテイ</t>
    </rPh>
    <rPh sb="34" eb="37">
      <t>タンイスウ</t>
    </rPh>
    <rPh sb="38" eb="40">
      <t>サンテイ</t>
    </rPh>
    <phoneticPr fontId="2"/>
  </si>
  <si>
    <t>　○管理者は常勤であり、原則として専ら当該指定介護予防支援事業所の管理者の職務に従事する者で
　　なければなりません。</t>
    <rPh sb="21" eb="23">
      <t>シテイ</t>
    </rPh>
    <rPh sb="23" eb="25">
      <t>カイゴ</t>
    </rPh>
    <rPh sb="25" eb="27">
      <t>ヨボウ</t>
    </rPh>
    <phoneticPr fontId="2"/>
  </si>
  <si>
    <t>　指定介護予防支援の提供の開始に際し、あらかじめ、利用申込者又はその家族に対し、運営規程の概要その他の利用申込者のサービスの選択に資すると認められる重要事項を記した文書を交付して説明を行い、当該提供の開始について利用申込者の同意を書面で得ている。</t>
    <rPh sb="3" eb="5">
      <t>カイゴ</t>
    </rPh>
    <rPh sb="5" eb="7">
      <t>ヨボウ</t>
    </rPh>
    <rPh sb="115" eb="117">
      <t>ショメン</t>
    </rPh>
    <phoneticPr fontId="2"/>
  </si>
  <si>
    <t>　介護予防サービス計画が基本方針及び利用者の希望に基づき作成されるものであり、利用者は複数の指定居宅サービス事業者等を紹介するよう求めることができること等につき説明を行い、理解を得ている。</t>
    <phoneticPr fontId="2"/>
  </si>
  <si>
    <t>　○管理者が他の職務を兼ねることができるのは、①当該事業所の他の職務に従事する場合、又は
　　②当該指定介護予防支援事業者である地域包括支援センターの職務に従事する場合のみです。
  　（いずれの場合も管理者としての職務に支障がないことが前提です。）</t>
    <rPh sb="30" eb="31">
      <t>タ</t>
    </rPh>
    <rPh sb="35" eb="37">
      <t>ジュウジ</t>
    </rPh>
    <rPh sb="42" eb="43">
      <t>マタ</t>
    </rPh>
    <rPh sb="101" eb="104">
      <t>カンリシャ</t>
    </rPh>
    <rPh sb="108" eb="110">
      <t>ショクム</t>
    </rPh>
    <phoneticPr fontId="2"/>
  </si>
  <si>
    <t>　委託に当たっては、中立性及び公正性の確保を図るため鎌倉市介護保険条例（平成12年３月28日条例第31号） 第15条第１項に規定する鎌倉市介護保険運営協議会の議を経ている。</t>
    <rPh sb="26" eb="29">
      <t>カマクラシ</t>
    </rPh>
    <rPh sb="29" eb="31">
      <t>カイゴ</t>
    </rPh>
    <rPh sb="31" eb="33">
      <t>ホケン</t>
    </rPh>
    <rPh sb="33" eb="35">
      <t>ジョウレイ</t>
    </rPh>
    <rPh sb="54" eb="55">
      <t>ダイ</t>
    </rPh>
    <rPh sb="57" eb="58">
      <t>ジョウ</t>
    </rPh>
    <rPh sb="58" eb="59">
      <t>ダイ</t>
    </rPh>
    <rPh sb="60" eb="61">
      <t>コウ</t>
    </rPh>
    <rPh sb="62" eb="64">
      <t>キテイ</t>
    </rPh>
    <rPh sb="66" eb="69">
      <t>カマクラシ</t>
    </rPh>
    <rPh sb="69" eb="71">
      <t>カイゴ</t>
    </rPh>
    <rPh sb="71" eb="73">
      <t>ホケン</t>
    </rPh>
    <rPh sb="73" eb="75">
      <t>ウンエイ</t>
    </rPh>
    <rPh sb="75" eb="78">
      <t>キョウギカイ</t>
    </rPh>
    <phoneticPr fontId="2"/>
  </si>
  <si>
    <t>　指定介護予防支援事業者は、法第115条の48第４項の規定に基づき、地域ケア会議から、同条第２項の検討を行うための資料又は情報の提供、意見の開陳その他必要な協力の求めがあった場合には、これに協力するよう努めている。</t>
    <rPh sb="3" eb="7">
      <t>カイゴヨボウ</t>
    </rPh>
    <phoneticPr fontId="2"/>
  </si>
  <si>
    <t>指定介護予防支援</t>
    <rPh sb="0" eb="2">
      <t>シテイ</t>
    </rPh>
    <rPh sb="2" eb="3">
      <t>カイ</t>
    </rPh>
    <rPh sb="3" eb="4">
      <t>ゴ</t>
    </rPh>
    <rPh sb="4" eb="5">
      <t>ヨ</t>
    </rPh>
    <rPh sb="5" eb="6">
      <t>ボウ</t>
    </rPh>
    <rPh sb="6" eb="7">
      <t>シ</t>
    </rPh>
    <rPh sb="7" eb="8">
      <t>エン</t>
    </rPh>
    <phoneticPr fontId="2"/>
  </si>
  <si>
    <t>　　年　　　　月　　　　日</t>
    <phoneticPr fontId="2"/>
  </si>
  <si>
    <t>６月</t>
    <phoneticPr fontId="2"/>
  </si>
  <si>
    <t>～この点検書は、実施指導等の際に確認することがあります。～</t>
    <rPh sb="3" eb="5">
      <t>テンケン</t>
    </rPh>
    <rPh sb="5" eb="6">
      <t>ショ</t>
    </rPh>
    <rPh sb="8" eb="10">
      <t>ジッシ</t>
    </rPh>
    <rPh sb="10" eb="12">
      <t>シドウ</t>
    </rPh>
    <rPh sb="14" eb="15">
      <t>サイ</t>
    </rPh>
    <rPh sb="16" eb="18">
      <t>カクニン</t>
    </rPh>
    <phoneticPr fontId="2"/>
  </si>
  <si>
    <t>（１）　モニタリングに当たって行った指定介護予防サービス事業者等との連絡調整
     に関する記録</t>
    <rPh sb="11" eb="12">
      <t>ア</t>
    </rPh>
    <rPh sb="15" eb="16">
      <t>オコナ</t>
    </rPh>
    <phoneticPr fontId="2"/>
  </si>
  <si>
    <t>５月</t>
    <phoneticPr fontId="2"/>
  </si>
  <si>
    <t>４月</t>
    <phoneticPr fontId="2"/>
  </si>
  <si>
    <t>３月</t>
    <phoneticPr fontId="2"/>
  </si>
  <si>
    <t>２月</t>
    <phoneticPr fontId="2"/>
  </si>
  <si>
    <t>１月</t>
    <phoneticPr fontId="2"/>
  </si>
  <si>
    <t>３月</t>
    <phoneticPr fontId="2"/>
  </si>
  <si>
    <t>６月</t>
    <phoneticPr fontId="2"/>
  </si>
  <si>
    <t>　以下の点検項目について、記載のとおり実施している場合は回答欄に「○」を、記載のとおり実施していない場合は「×」を記入してください。なお、点検項目に該当しない場合は、斜線を引いてください。
　点検した結果、「×」と回答した項目は基準等に違反している状態です。速やかに基準等を満たすよう改善してください。</t>
    <phoneticPr fontId="2"/>
  </si>
  <si>
    <t>　苦情を受け付けた場合は、当該苦情を記録、内容等整備して５年間記録している。</t>
    <rPh sb="18" eb="20">
      <t>キロク</t>
    </rPh>
    <rPh sb="24" eb="26">
      <t>セイビ</t>
    </rPh>
    <rPh sb="29" eb="31">
      <t>ネンカン</t>
    </rPh>
    <phoneticPr fontId="2"/>
  </si>
  <si>
    <t>加算の算定要件を満たしていない場合、加算の取下げが必要なケースがあります。
まずは、介護保険課介護保険担当に相談してください。</t>
    <rPh sb="42" eb="44">
      <t>カイゴ</t>
    </rPh>
    <rPh sb="44" eb="46">
      <t>ホケン</t>
    </rPh>
    <rPh sb="46" eb="47">
      <t>カ</t>
    </rPh>
    <rPh sb="47" eb="49">
      <t>カイゴ</t>
    </rPh>
    <rPh sb="49" eb="51">
      <t>ホケン</t>
    </rPh>
    <rPh sb="51" eb="53">
      <t>タントウ</t>
    </rPh>
    <phoneticPr fontId="2"/>
  </si>
  <si>
    <t>（３) 委託連携加算</t>
    <phoneticPr fontId="2"/>
  </si>
  <si>
    <t>指定介護予防支援事業所が利用者に提供する指定介護予防支援を指定居宅介護支援事業所に委託する際、当該利用者に係る必要な情報を当該指定居宅介護支援事業所に提供し、当該指定居宅介護支援事業所における介護予防サービス計画の作成等に協力した場合、当該委託を開始した日の属する月に限り、利用者１人につき１回を限度として所定単位数を算定している。</t>
    <phoneticPr fontId="2"/>
  </si>
  <si>
    <t>（３） サービス提供困難時の対応</t>
  </si>
  <si>
    <t>　事業所の通常の事業の実施地域等を勘案し、利用申込者に対し自ら適切な指定居宅介護支援を提供することが困難であると認めた場合は、他の指定居宅介護支援事業者の紹介その他の必要な措置を講じている。</t>
    <rPh sb="1" eb="4">
      <t>ジギョウショ</t>
    </rPh>
    <phoneticPr fontId="2"/>
  </si>
  <si>
    <t>（５）　受給資格等の確認</t>
    <phoneticPr fontId="2"/>
  </si>
  <si>
    <t>（６）　要支援認定の申請に係る援助</t>
    <rPh sb="5" eb="7">
      <t>シエン</t>
    </rPh>
    <phoneticPr fontId="2"/>
  </si>
  <si>
    <t>（７）　その他運営に関する重要事項（事故発生時の対応、従業者及び
　　退職後の秘密保持、苦情・相談体制、従業者の研修等）</t>
    <rPh sb="18" eb="20">
      <t>ジコ</t>
    </rPh>
    <rPh sb="20" eb="22">
      <t>ハッセイ</t>
    </rPh>
    <rPh sb="22" eb="23">
      <t>ジ</t>
    </rPh>
    <rPh sb="24" eb="26">
      <t>タイオウ</t>
    </rPh>
    <rPh sb="27" eb="30">
      <t>ジュウギョウシャ</t>
    </rPh>
    <rPh sb="30" eb="31">
      <t>オヨ</t>
    </rPh>
    <rPh sb="35" eb="36">
      <t>タイ</t>
    </rPh>
    <rPh sb="36" eb="37">
      <t>ショク</t>
    </rPh>
    <rPh sb="37" eb="38">
      <t>ゴ</t>
    </rPh>
    <rPh sb="39" eb="41">
      <t>ヒミツ</t>
    </rPh>
    <rPh sb="41" eb="43">
      <t>ホジ</t>
    </rPh>
    <rPh sb="44" eb="46">
      <t>クジョウ</t>
    </rPh>
    <rPh sb="47" eb="49">
      <t>ソウダン</t>
    </rPh>
    <rPh sb="49" eb="51">
      <t>タイセイ</t>
    </rPh>
    <rPh sb="52" eb="55">
      <t>ジュウギョウシャ</t>
    </rPh>
    <rPh sb="56" eb="59">
      <t>ケンシュウトウ</t>
    </rPh>
    <phoneticPr fontId="2"/>
  </si>
  <si>
    <t>　職場において行われる性的な言動又は優越的な関係を背景とした言動であって業務上必要かつ相当な範囲を超えたものにより担当職員の就業環境が害されることを防止するための方針の明確化等の必要な措置を講じている。</t>
    <rPh sb="57" eb="61">
      <t>タントウショクイン</t>
    </rPh>
    <phoneticPr fontId="2"/>
  </si>
  <si>
    <t>　　感染症や非常災害の発生時において、、利用者に対する指定居宅介護支援の提供を継続的に実施し、及び非常時の体制で早期の業務再開を図るための計画（以下「業務継続計画」という。）を策定し、当該業務継続計画に従い必要な措置を講じている。</t>
    <phoneticPr fontId="2"/>
  </si>
  <si>
    <t>　　介護支援専門員に対し、業務継続計画について周知するとともに、必要な研修及び訓練を定期的に実施している。</t>
    <phoneticPr fontId="2"/>
  </si>
  <si>
    <t>　　定期的に業務継続計画の見直しを行い、必要に応じて業務継続計画の変更を行っている。</t>
    <phoneticPr fontId="2"/>
  </si>
  <si>
    <t>（７）　身分を証する書類の携行</t>
    <phoneticPr fontId="2"/>
  </si>
  <si>
    <t>（８）　利用料等の受領</t>
    <rPh sb="7" eb="8">
      <t>トウ</t>
    </rPh>
    <phoneticPr fontId="2"/>
  </si>
  <si>
    <t>（９）　保険給付の請求のための証明書の交付</t>
    <phoneticPr fontId="2"/>
  </si>
  <si>
    <t>（１１） 法定代理受領サービスに係る報告</t>
    <phoneticPr fontId="2"/>
  </si>
  <si>
    <t>（１２）　利用者に対する介護予防サービス計画等の書類の交付</t>
    <rPh sb="12" eb="14">
      <t>カイゴ</t>
    </rPh>
    <rPh sb="14" eb="16">
      <t>ヨボウ</t>
    </rPh>
    <phoneticPr fontId="2"/>
  </si>
  <si>
    <t>（１３）　利用者に関する市町村への通知</t>
    <phoneticPr fontId="2"/>
  </si>
  <si>
    <t>（１４） 運営規程</t>
    <phoneticPr fontId="2"/>
  </si>
  <si>
    <t>（１５）　勤務体制の確保</t>
    <phoneticPr fontId="2"/>
  </si>
  <si>
    <t>（１７） 設備及び備品等</t>
    <phoneticPr fontId="2"/>
  </si>
  <si>
    <t>（１８） 従業者の健康管理</t>
    <phoneticPr fontId="2"/>
  </si>
  <si>
    <t>感染症の予防及びまん延の防止のための指針を整備している。</t>
    <phoneticPr fontId="2"/>
  </si>
  <si>
    <t>感染症の予防及びまん延の防止のための研修及び訓練を定期的に実施している。</t>
    <phoneticPr fontId="2"/>
  </si>
  <si>
    <t>（２０） 掲示</t>
    <phoneticPr fontId="2"/>
  </si>
  <si>
    <t>（２１）　秘密保持</t>
    <phoneticPr fontId="2"/>
  </si>
  <si>
    <t>（２２） 広告</t>
    <phoneticPr fontId="2"/>
  </si>
  <si>
    <t>（２３）　介護予防サービス事業者等からの利益収受の禁止等</t>
    <rPh sb="5" eb="7">
      <t>カイゴ</t>
    </rPh>
    <rPh sb="7" eb="9">
      <t>ヨボウ</t>
    </rPh>
    <phoneticPr fontId="2"/>
  </si>
  <si>
    <t>（２４）　苦情処理</t>
    <phoneticPr fontId="2"/>
  </si>
  <si>
    <t>（２５）　事故発生時の対応</t>
    <phoneticPr fontId="2"/>
  </si>
  <si>
    <t>（２７） 会計の区分</t>
    <phoneticPr fontId="2"/>
  </si>
  <si>
    <t>（２８）記録の整備</t>
    <phoneticPr fontId="2"/>
  </si>
  <si>
    <t>※　勤務形態一覧表（令和６年　月分）を添付してください。</t>
    <rPh sb="2" eb="4">
      <t>キンム</t>
    </rPh>
    <rPh sb="10" eb="12">
      <t>レイワ</t>
    </rPh>
    <rPh sb="13" eb="14">
      <t>ネン</t>
    </rPh>
    <phoneticPr fontId="2"/>
  </si>
  <si>
    <t>　【地域包括支援センターの場合】
担当職員は次のいずれかの要件を満たす者であって、都道府県が実施する研修を受講する等介護予防支援業務に関する必要な知識及び能力を有する者を充てている。（担当職員は、下記の要件を満たす者であれば、当該介護予防支援事業所である地域包括支援センターの職員等と兼務が可能です。また、利用者の給付管理に係る業務等の事務的な業務に従事する者については、下記の要件を満たしていなくても差し支えありません。）　　　
　　　①保健師
　　　②介護支援専門員
　　　③社会福祉士
　　　④経験ある看護師
　　　⑤高齢者保健福祉に関する相談業務等に３年以上従事した社会福祉主事</t>
    <phoneticPr fontId="2"/>
  </si>
  <si>
    <t>【指定居宅介護支援事業所の場合】
　事業所ごとに１以上の員数の、必要な担当職員を配置している。
①管理者（主任介護支援専門員）　②介護支援専門員</t>
    <phoneticPr fontId="2"/>
  </si>
  <si>
    <t>【共通】
　担当職員が事業所に不在となる場合であっても、管理者、その他の従業者等を通じ、利用者が適切に担当職員に連絡が取れるなど利用者の支援に支障が生じないよう体制を整えている。</t>
    <phoneticPr fontId="2"/>
  </si>
  <si>
    <t>　指定介護予防支援の提供の開始に際し、あらかじめ、利用申込者又はその家族に対し、指定介護予防支援事業者と入院先医療期間との早期からの連携を促進する観点から、利用者が病院又は診療所に入院する必要が生じた場合には、担当職員（指定居宅介護支援事業者である指定介護予防支援事業者の場合にあっては、介護支援専門員）の氏名及び連絡先を当該病院又は診療所に伝えるよう事前に協力を求めている。</t>
    <phoneticPr fontId="2"/>
  </si>
  <si>
    <t>問４</t>
  </si>
  <si>
    <t>問５</t>
  </si>
  <si>
    <t>　重要事項説明書の利用者署名欄に「重要事項の説明を受け、同意し、交付を受けました」と印字している。</t>
    <phoneticPr fontId="2"/>
  </si>
  <si>
    <t>（１０）　指定介護予防支援の業務の委託【地域包括支援センターの場合】</t>
    <rPh sb="14" eb="16">
      <t>ギョウム</t>
    </rPh>
    <rPh sb="17" eb="19">
      <t>イタク</t>
    </rPh>
    <rPh sb="20" eb="26">
      <t>チイキホウカツシエン</t>
    </rPh>
    <rPh sb="31" eb="33">
      <t>バアイ</t>
    </rPh>
    <phoneticPr fontId="2"/>
  </si>
  <si>
    <t>問３</t>
  </si>
  <si>
    <t>問５</t>
    <phoneticPr fontId="2"/>
  </si>
  <si>
    <t>　管理者自身を含む従業員全員の雇用契約等の写しを事業所に保管している。</t>
    <phoneticPr fontId="2"/>
  </si>
  <si>
    <t>　全ての介護支援専門員について、資格証で有効期間の満了日を確認している。</t>
    <phoneticPr fontId="2"/>
  </si>
  <si>
    <t>　雇用の際に従業者の資格を確認するとともに、管理者を含む従業者の資格証の写しを保管している。</t>
    <rPh sb="36" eb="37">
      <t>ウツ</t>
    </rPh>
    <phoneticPr fontId="2"/>
  </si>
  <si>
    <t>（６）　虐待の防止のための措置に関する事項</t>
    <phoneticPr fontId="2"/>
  </si>
  <si>
    <t>　全職員について、タイムカード等により、勤務実績が分かるようにしている。</t>
    <phoneticPr fontId="2"/>
  </si>
  <si>
    <t>（１６）　業務継続計画の策定等　</t>
    <phoneticPr fontId="2"/>
  </si>
  <si>
    <t>（１９）　感染症の予防及びまん延のための措置　</t>
    <rPh sb="5" eb="8">
      <t>カンセンショウ</t>
    </rPh>
    <rPh sb="9" eb="11">
      <t>ヨボウ</t>
    </rPh>
    <rPh sb="11" eb="12">
      <t>オヨ</t>
    </rPh>
    <rPh sb="15" eb="16">
      <t>エン</t>
    </rPh>
    <rPh sb="20" eb="22">
      <t>ソチ</t>
    </rPh>
    <phoneticPr fontId="2"/>
  </si>
  <si>
    <t>　事業所における感染症の予防及びまん延の防止のための対策を検討する委員会（「テレビ電話装置等を活用して行うことができる。）をおおむね6月に１回以上開催するとともに、その結果について、担当職員に周知徹底を図ること。</t>
    <phoneticPr fontId="2"/>
  </si>
  <si>
    <t>　重要事項を事業所のウェブサイトに掲載している。
　※ウェブサイトとは、法人のホームページ等又は介護サービス情報公表システム　　
　　のことをいう。
　※令和７年度より義務化</t>
    <phoneticPr fontId="2"/>
  </si>
  <si>
    <t>（２６）　虐待の防止のための措置</t>
    <rPh sb="5" eb="7">
      <t>ギャクタイ</t>
    </rPh>
    <rPh sb="8" eb="10">
      <t>ボウシ</t>
    </rPh>
    <rPh sb="14" eb="16">
      <t>ソチ</t>
    </rPh>
    <phoneticPr fontId="2"/>
  </si>
  <si>
    <t>　当該利用者又は他の利用者等の生命又は身体を保護するため緊急やむを得ない場合を除き、身体的拘束その他利用者の行動を制限する行為（身体的拘束等）を行っていない。</t>
    <phoneticPr fontId="2"/>
  </si>
  <si>
    <t>問２３</t>
  </si>
  <si>
    <t>問２４</t>
  </si>
  <si>
    <t>問２５</t>
  </si>
  <si>
    <t>問２６</t>
  </si>
  <si>
    <t>問２７</t>
  </si>
  <si>
    <t>問２９</t>
  </si>
  <si>
    <t>問３０</t>
  </si>
  <si>
    <t>問３１</t>
  </si>
  <si>
    <t>問３２</t>
  </si>
  <si>
    <t>　担当職員は、利用者の心身又は家族の状況等に応じ、継続的かつ計画的に指定介護予防サービス等の利用が行われるようにしている。</t>
    <phoneticPr fontId="2"/>
  </si>
  <si>
    <t>　　担当職員は、介護予防サービス計画の作成に当たっては、利用者によるサービスの選択に資するよう、利用者から複数の指定介護予防サービス事業者等の紹介の求めがあった場合等には誠実に対応している。　</t>
    <phoneticPr fontId="2"/>
  </si>
  <si>
    <t>問３３</t>
  </si>
  <si>
    <t>　介護予防サービス計画には、以下の項目を記載している。
    (1) 目標とする生活
    (2) 健康状態について
    (3) アセスメント領域と現在の状況
    (4) 本人・家族の意欲・意向
    (5) 領域における課題（背景・原因）及び総合的課題
    (6) 課題に対する目標と具体策の提案
    (7) 具体策についての意向　本人・家族
    (8) 目標及び目標についての支援のポイント
    (9) 「本人等のセルフケアや家族の支援、インフォーマルサービス」「介護保険
         サービス又は地域支援事業」
    (10)サービス種別、事業所名及び期間
    (11)総合的な方針
    (12)必要な事業プログラム</t>
    <phoneticPr fontId="2"/>
  </si>
  <si>
    <t>問３４</t>
  </si>
  <si>
    <t>問３５</t>
  </si>
  <si>
    <t>　担当職員は、指定介護予防サービス事業者等から利用者に係る情報の提供を受けたときその他必要と認めるときは、利用者の服薬状況、口腔機能その他の利用者の心身又は生活の状況に係る情報のうち必要と認めるものを、利用者の同意を得て主治の医師等又は薬剤師に提供している。</t>
    <phoneticPr fontId="2"/>
  </si>
  <si>
    <t>　身体的拘束等を行う場合には、その態様及び時間、その際の利用者の心身の状況並びに緊急やむを得ない理由を記録している。</t>
    <phoneticPr fontId="2"/>
  </si>
  <si>
    <t>【アセスメント】
　担当職員は、介護予防サービス計画の作成に当たっては、適切な方法により、利用者について、その有している生活機能や健康状態、その置かれている環境等を把握した上で、次に掲げる各領域ごとに利用者の日常生活の状況を把握し、利用者及び家族の意欲及び意向を踏まえて、生活機能の低下の原因を含む利用者が現に抱える問題点を明らかにするとともに、介護予防の効果を最大限に発揮し、利用者が自立した日常生活を営むことができるように支援すべき総合的な課題を把握している。
イ　運動及び移動
ロ　家庭生活を含む日常生活
ハ　社会参加並びに対人関係及びコミュニケーション
ニ　健康管理</t>
    <phoneticPr fontId="2"/>
  </si>
  <si>
    <t>【個別サービス計画作成の指導及び報告の聴取】
　担当職員は、指定介護予防サービス事業者等に対して、介護予防サービス計画に基づき、介護予防訪問看護計画等指定介護予防サービス等基準において位置づけられている計画の作成を指導するとともに、サービスの提供状況や利用者の状態等に関する報告を少なくとも１月に１回、聴取している。</t>
    <rPh sb="70" eb="71">
      <t>カン</t>
    </rPh>
    <phoneticPr fontId="2"/>
  </si>
  <si>
    <t>【モニタリング】
　少なくともサービス提供開始月の翌月から起算して３か月に１回及びサービスの評価期間が終了する月並びに利用者の状況に著しい変化があったときは、利用者の居宅を訪問し、利用者に面接している。
利用者の状況に変化があった場合は計画の見直しを行っている。</t>
    <rPh sb="102" eb="105">
      <t>リヨウシャ</t>
    </rPh>
    <rPh sb="106" eb="108">
      <t>ジョウキョウ</t>
    </rPh>
    <rPh sb="109" eb="111">
      <t>ヘンカ</t>
    </rPh>
    <rPh sb="115" eb="117">
      <t>バアイ</t>
    </rPh>
    <rPh sb="118" eb="120">
      <t>ケイカク</t>
    </rPh>
    <rPh sb="121" eb="123">
      <t>ミナオ</t>
    </rPh>
    <rPh sb="125" eb="126">
      <t>オコナ</t>
    </rPh>
    <phoneticPr fontId="2"/>
  </si>
  <si>
    <t>問５</t>
    <phoneticPr fontId="2"/>
  </si>
  <si>
    <t>問６</t>
    <phoneticPr fontId="2"/>
  </si>
  <si>
    <t>問７</t>
    <phoneticPr fontId="2"/>
  </si>
  <si>
    <t>問８</t>
    <phoneticPr fontId="2"/>
  </si>
  <si>
    <t>問９</t>
    <phoneticPr fontId="2"/>
  </si>
  <si>
    <t>問１０</t>
    <phoneticPr fontId="2"/>
  </si>
  <si>
    <t>問１１</t>
    <phoneticPr fontId="2"/>
  </si>
  <si>
    <t>問１２</t>
    <phoneticPr fontId="2"/>
  </si>
  <si>
    <t>問１３</t>
    <phoneticPr fontId="2"/>
  </si>
  <si>
    <t>問１４</t>
    <phoneticPr fontId="2"/>
  </si>
  <si>
    <t>問１５</t>
    <phoneticPr fontId="2"/>
  </si>
  <si>
    <t>問１６</t>
    <phoneticPr fontId="2"/>
  </si>
  <si>
    <t>問１７</t>
    <phoneticPr fontId="2"/>
  </si>
  <si>
    <t>問１８</t>
    <phoneticPr fontId="2"/>
  </si>
  <si>
    <t>問１９</t>
    <phoneticPr fontId="2"/>
  </si>
  <si>
    <t>事業対象者</t>
    <rPh sb="0" eb="5">
      <t>ジギョウタイショウシャ</t>
    </rPh>
    <phoneticPr fontId="2"/>
  </si>
  <si>
    <t>　電磁的方法による重要事項の提供を行う際は、以下の項目を満たしている。</t>
    <phoneticPr fontId="2"/>
  </si>
  <si>
    <t>　利用申込者又はその家族からの申出があった場合には、重要事項を記した文書の交付に代えて、当該利用申込者又はその家族の承諾を得て、当該文書に記すべき重要事項を電子情報処理組織を使用する方法その他の情報通信の技術を利用する方法であって次に掲げるもの（以下「電磁的方法」という。）により提供している。</t>
    <phoneticPr fontId="2"/>
  </si>
  <si>
    <t>【1】</t>
    <phoneticPr fontId="2"/>
  </si>
  <si>
    <t>電子情報処理組織を使用する方法のうちイ又はロに掲げるもの</t>
    <phoneticPr fontId="2"/>
  </si>
  <si>
    <t>イ</t>
    <phoneticPr fontId="2"/>
  </si>
  <si>
    <t>ロ</t>
    <phoneticPr fontId="2"/>
  </si>
  <si>
    <t>※</t>
    <phoneticPr fontId="2"/>
  </si>
  <si>
    <t>【2】</t>
    <phoneticPr fontId="2"/>
  </si>
  <si>
    <t>磁気ディスク、シー・ディー・ロムその他これらに準ずる方法により一定の事項を確実に記録しておくことができる物をもって調製するファイルに重要事項を記録したものを交付する方法</t>
  </si>
  <si>
    <t>　電磁的方法は、利用申込者又はその家族がファイルへの記録を出力することによる文書を作成している。</t>
  </si>
  <si>
    <t>　電磁的方法による重要事項を提供しようとするときは、あらかじめ、当該利用申込者又はその家族に対し、その用いる次に掲げる電磁的方法の種類及び内容を示し、文書又は電磁的方法による承諾を得ている</t>
  </si>
  <si>
    <t>ファイルへの記録の方式</t>
  </si>
  <si>
    <t>　電磁的方法による重要事項の提供の承諾を得たが、当該利用申込者又はその家族から文書又は電磁的方法により電磁的方法による提供を受けない旨の申出があったときは、当該利用申込者又はその家族に対し、重要事項の提供を電磁的方法によってしていない。</t>
  </si>
  <si>
    <t>※</t>
  </si>
  <si>
    <t>当該利用申込者又はその家族が再び前項の規定による承諾をした場合は、この限りでない。</t>
  </si>
  <si>
    <t>　介護予防支援の提供にあたり、交付、説明、同意、承諾等のうち書面で行われることが規定又は想定されるものについて、書面に代えて、電磁的方法による際は、相手方の承諾を得ている。</t>
    <rPh sb="1" eb="3">
      <t>カイゴ</t>
    </rPh>
    <rPh sb="3" eb="5">
      <t>ヨボウ</t>
    </rPh>
    <rPh sb="5" eb="7">
      <t>シエン</t>
    </rPh>
    <rPh sb="8" eb="10">
      <t>テイキョウ</t>
    </rPh>
    <rPh sb="15" eb="17">
      <t>コウフ</t>
    </rPh>
    <rPh sb="18" eb="20">
      <t>セツメイ</t>
    </rPh>
    <rPh sb="21" eb="23">
      <t>ドウイ</t>
    </rPh>
    <rPh sb="24" eb="26">
      <t>ショウダク</t>
    </rPh>
    <rPh sb="26" eb="27">
      <t>トウ</t>
    </rPh>
    <rPh sb="30" eb="32">
      <t>ショメン</t>
    </rPh>
    <rPh sb="33" eb="34">
      <t>オコナ</t>
    </rPh>
    <rPh sb="40" eb="42">
      <t>キテイ</t>
    </rPh>
    <rPh sb="42" eb="43">
      <t>マタ</t>
    </rPh>
    <rPh sb="44" eb="46">
      <t>ソウテイ</t>
    </rPh>
    <rPh sb="56" eb="58">
      <t>ショメン</t>
    </rPh>
    <rPh sb="59" eb="60">
      <t>カ</t>
    </rPh>
    <rPh sb="63" eb="66">
      <t>デンジテキ</t>
    </rPh>
    <rPh sb="66" eb="68">
      <t>ホウホウ</t>
    </rPh>
    <rPh sb="71" eb="72">
      <t>サイ</t>
    </rPh>
    <rPh sb="74" eb="76">
      <t>アイテ</t>
    </rPh>
    <rPh sb="76" eb="77">
      <t>ガタ</t>
    </rPh>
    <rPh sb="78" eb="80">
      <t>ショウダク</t>
    </rPh>
    <rPh sb="81" eb="82">
      <t>エ</t>
    </rPh>
    <phoneticPr fontId="2"/>
  </si>
  <si>
    <t>介護予防支援事業者の使用に係る電子計算機と利用申込者又はその家族の使用に係る電子計算機とを接続する電気通信回線を通じて送信し、受信者の使用に係る電子計算機に備えられたファイルに記録する方法</t>
    <rPh sb="2" eb="4">
      <t>ヨボウ</t>
    </rPh>
    <phoneticPr fontId="2"/>
  </si>
  <si>
    <t>介護予防支援事業者の使用に係る電子計算機に備えられたファイルに記録された重要事項を電気通信回線を通じて利用申込者又はその家族の閲覧に供し、当該利用申込者又はその家族の使用に係る電子計算機に備えられたファイルに当該重要事項を記録する方法</t>
    <rPh sb="2" eb="4">
      <t>ヨボウ</t>
    </rPh>
    <phoneticPr fontId="2"/>
  </si>
  <si>
    <t>「電子情報処理組織」とは、介護予防支援事業者の使用に係る電子計算機と、利用申込者又はその家族の使用に係る電子計算機とを電気通信回線で接続した電子情報処理組織をいう。</t>
    <rPh sb="15" eb="17">
      <t>ヨボウ</t>
    </rPh>
    <phoneticPr fontId="2"/>
  </si>
  <si>
    <t>（電磁的方法による提供を受ける旨の承諾又は受けない旨の申出をする場合にあっては、介護予防支援事業者の使用に係る電子計算機に備えられたファイルにその旨を記録する方法）</t>
    <rPh sb="42" eb="44">
      <t>ヨボウ</t>
    </rPh>
    <phoneticPr fontId="2"/>
  </si>
  <si>
    <t>電磁的方法のうち介護予防支援事業者が使用するもの</t>
    <rPh sb="10" eb="12">
      <t>ヨボウ</t>
    </rPh>
    <phoneticPr fontId="2"/>
  </si>
  <si>
    <t>【モニタリング】
　担当職員は、モニタリングに当たっては、利用者及びその家族、指定介護予防サービス事業者等との連絡を継続的に行うこととし、利用者側に事情のない限り、次に定めるところにより行っている。
イ　少なくともサービスの提供を開始する月の翌月から起算して３月に１回及び
　サービスの評価期間が終了する月並びに利用者の状況に著しい変化があった
　ときは、利用者の居宅を訪問し、利用者に面接すること。
ロ　利用者の居宅を訪問しない月においては、可能な限り、指定介護予防通所リハ
　ビリテーション事業所を訪問する等の方法により利用者に面接するよう努めると
　ともに、当該面接ができない場合にあっては、電話等により利用者との連絡を実施
　すること。
ハ　少なくとも１月に１回、モニタリングの結果を記録すること。
※テレビ電話装置を活用して面接を行っている場合は、次のいずれも該当している
ア　　サービスの提供を開始する月の翌月から起算して3月ごとの期間について、少
　　なくとも連続する2期間に1回、利用者の居宅を訪問している。
イ　　　テレビ電話装置等を活用して面接を行うことについて、文書により、利用者の
　　同意を得ている。
ウ　　サービス担当者会議等において、次に掲げる事項について主治の医師、担当　
　　者その他の関係者の合意を得ている。
　　①利用者の心身の状況が安定していること。
　　②利用者がテレビ電話装置等を活用して意思疎通を行うことができること。
　　③担当職員が、テレビ電話装置等を活用したモニタリングでは把握できない情報　　　
　　　　について、担当者から情報を受けること。</t>
    <phoneticPr fontId="2"/>
  </si>
  <si>
    <t>問２０</t>
    <rPh sb="0" eb="1">
      <t>トイ</t>
    </rPh>
    <phoneticPr fontId="2"/>
  </si>
  <si>
    <t>問２１</t>
    <phoneticPr fontId="2"/>
  </si>
  <si>
    <t>問２２</t>
    <phoneticPr fontId="2"/>
  </si>
  <si>
    <t>　利用者の居宅を訪問しない月（問20のテレビ電話装置等を活用して利用者に面接を行う月を除く）においては、可能な限り、指定介護予防通所リハビリテーション事業所等を訪問する等の方法により利用者に面接するよう努めるとともに、面接ができない場合は、電話等により利用者との連絡を実施している。</t>
    <phoneticPr fontId="2"/>
  </si>
  <si>
    <t>　虐待の防止のための対策を検討する委員会（テレビ電話装置等の活用可能）を定期的に開催するとともに、その結果について、従業者に周知徹底を図っている。</t>
    <phoneticPr fontId="2"/>
  </si>
  <si>
    <t>　虐待の防止のための指針を整備している。</t>
    <phoneticPr fontId="2"/>
  </si>
  <si>
    <t>　従業者に対し、虐待の防止のための研修を定期的（年１回以上）に実施している。</t>
    <rPh sb="24" eb="25">
      <t>ネン</t>
    </rPh>
    <rPh sb="26" eb="27">
      <t>カイ</t>
    </rPh>
    <rPh sb="27" eb="29">
      <t>イジョウ</t>
    </rPh>
    <phoneticPr fontId="2"/>
  </si>
  <si>
    <t>　高齢者虐待防止措置を実施するための担当者を設置している。</t>
    <rPh sb="11" eb="13">
      <t>ジッシ</t>
    </rPh>
    <rPh sb="18" eb="21">
      <t>タントウシャ</t>
    </rPh>
    <rPh sb="22" eb="24">
      <t>セッチ</t>
    </rPh>
    <phoneticPr fontId="2"/>
  </si>
  <si>
    <t>　感染症や非常災害の発生時において、利用者に対するサービスの提供を継続的に実施するための、及び非常時の体制で早期の業務再開を図るための計画（業務継続計画）を策定している。</t>
    <phoneticPr fontId="2"/>
  </si>
  <si>
    <t>　業務継続計画に従い必要な措置を講じている。</t>
    <phoneticPr fontId="2"/>
  </si>
  <si>
    <t>（４）　高齢者虐待防止措置未実施減算</t>
    <rPh sb="4" eb="7">
      <t>コウレイシャ</t>
    </rPh>
    <rPh sb="7" eb="9">
      <t>ギャクタイ</t>
    </rPh>
    <rPh sb="9" eb="11">
      <t>ボウシ</t>
    </rPh>
    <rPh sb="11" eb="13">
      <t>ソチ</t>
    </rPh>
    <rPh sb="13" eb="16">
      <t>ミジッシ</t>
    </rPh>
    <rPh sb="16" eb="18">
      <t>ゲンサン</t>
    </rPh>
    <phoneticPr fontId="2"/>
  </si>
  <si>
    <t>介護予防支援費は、次表に基づき算定している。　</t>
  </si>
  <si>
    <t>介護予防支援費（Ⅰ）</t>
    <rPh sb="0" eb="4">
      <t>カイゴヨボウ</t>
    </rPh>
    <rPh sb="4" eb="7">
      <t>シエンピ</t>
    </rPh>
    <phoneticPr fontId="2"/>
  </si>
  <si>
    <t>介護予防支援費（Ⅱ）</t>
    <rPh sb="0" eb="4">
      <t>カイゴヨボウ</t>
    </rPh>
    <rPh sb="4" eb="7">
      <t>シエンピ</t>
    </rPh>
    <phoneticPr fontId="2"/>
  </si>
  <si>
    <t>442単位</t>
    <rPh sb="3" eb="5">
      <t>タンイ</t>
    </rPh>
    <phoneticPr fontId="2"/>
  </si>
  <si>
    <t>472単位</t>
    <rPh sb="3" eb="5">
      <t>タンイ</t>
    </rPh>
    <phoneticPr fontId="2"/>
  </si>
  <si>
    <t>※　（Ⅰ）は地域包括支援センター、（Ⅱ）は指定居宅介護支援事業者が行う場合に算定する。</t>
    <rPh sb="6" eb="12">
      <t>チイキホウカツシエン</t>
    </rPh>
    <rPh sb="21" eb="32">
      <t>シテイキョタクカイゴシエンジギョウシャ</t>
    </rPh>
    <rPh sb="33" eb="34">
      <t>オコナ</t>
    </rPh>
    <rPh sb="35" eb="37">
      <t>バアイ</t>
    </rPh>
    <rPh sb="38" eb="40">
      <t>サンテイ</t>
    </rPh>
    <phoneticPr fontId="2"/>
  </si>
  <si>
    <t>問３</t>
    <rPh sb="0" eb="1">
      <t>トイ</t>
    </rPh>
    <phoneticPr fontId="2"/>
  </si>
  <si>
    <t>問３６</t>
  </si>
  <si>
    <t>問３７</t>
  </si>
  <si>
    <t>問３８</t>
  </si>
  <si>
    <t>問３９</t>
  </si>
  <si>
    <t>必要に応じて随時、サービス担当者会議を開催し、その継続の必要性について専門的意見を聴取し検証した上で、継続が必要な場合はその理由を介護予防サービス計画に記載している。</t>
    <phoneticPr fontId="2"/>
  </si>
  <si>
    <t>担当職員は、利用者の介護予防サービス計画に介護予防福祉用具貸与を位置付ける場合、使用が想定できる状態像の者であることを確認するため、調査票の写しを市から入手している。</t>
    <phoneticPr fontId="2"/>
  </si>
  <si>
    <t>担当職員は、調査票の写しを介護予防福祉用具貸与事業者へ提示することに同意を得たうえで送付している。</t>
    <phoneticPr fontId="2"/>
  </si>
  <si>
    <t>担当職員は、状態像によらない判断方法を用いる場合、福祉用具の必要性を判断するため、主治医意見書による方法のほか、医師の診断書または医師から所見を聴取する方法により医師の所見及び医師の名前を介護予防サービス計画に記載している。</t>
    <phoneticPr fontId="2"/>
  </si>
  <si>
    <t>　問３５の場合、担当職員は、介護予防福祉用具貸与事業者より、医師の所見及び医師の名前について確認があった際、利用者同意を得て、適切に情報提供している。</t>
    <rPh sb="1" eb="2">
      <t>トイ</t>
    </rPh>
    <phoneticPr fontId="2"/>
  </si>
  <si>
    <t>問４０</t>
  </si>
  <si>
    <t>【介護予防福祉用具貸与・介護予防特定福祉用具販売の位置付け】
　福祉用具の適時適切な利用及び利用者の安全を確保する観点から、福祉用具貸与又は特定福祉用具販売のいずれかを利用者が選択できることや、それぞれのメリット及びデメリット等、利用者の選択に資するよう、必要な情報を提供している。
※対象福祉用具の提案を行う際、利用者の心身の状況の確認に当たっては、利用者へのアセスメントの結果に加え、医師やリハビリテーション専門職等からの意見聴取、退院・退所前カンファレンス又はサービス担当者会議等の結果を踏まえることとし、医師の所見を取得する具体的な方法は、主治医意見書による方法のほか、診療情報提供書又は医師から所見を聴取する方法が考えられます。</t>
    <rPh sb="1" eb="5">
      <t>カイゴヨボウ</t>
    </rPh>
    <rPh sb="12" eb="16">
      <t>カイゴヨボウ</t>
    </rPh>
    <phoneticPr fontId="2"/>
  </si>
  <si>
    <t>問４１</t>
  </si>
  <si>
    <t>（参考様式１）</t>
    <rPh sb="1" eb="3">
      <t>サンコウ</t>
    </rPh>
    <rPh sb="3" eb="5">
      <t>ヨウシキ</t>
    </rPh>
    <phoneticPr fontId="2"/>
  </si>
  <si>
    <t>従業者の勤務の体制及び勤務形態一覧表</t>
    <phoneticPr fontId="5"/>
  </si>
  <si>
    <t>サービス種別</t>
    <rPh sb="4" eb="6">
      <t>シュベツ</t>
    </rPh>
    <phoneticPr fontId="5"/>
  </si>
  <si>
    <t>(</t>
    <phoneticPr fontId="5"/>
  </si>
  <si>
    <t>介護予防支援</t>
    <rPh sb="0" eb="2">
      <t>カイゴ</t>
    </rPh>
    <rPh sb="2" eb="4">
      <t>ヨボウ</t>
    </rPh>
    <rPh sb="4" eb="6">
      <t>シエン</t>
    </rPh>
    <phoneticPr fontId="5"/>
  </si>
  <si>
    <t>）</t>
    <phoneticPr fontId="5"/>
  </si>
  <si>
    <t>令和</t>
    <rPh sb="0" eb="2">
      <t>レイワ</t>
    </rPh>
    <phoneticPr fontId="5"/>
  </si>
  <si>
    <t>)</t>
    <phoneticPr fontId="5"/>
  </si>
  <si>
    <t>年</t>
    <rPh sb="0" eb="1">
      <t>ネン</t>
    </rPh>
    <phoneticPr fontId="5"/>
  </si>
  <si>
    <t>月</t>
    <rPh sb="0" eb="1">
      <t>ゲツ</t>
    </rPh>
    <phoneticPr fontId="5"/>
  </si>
  <si>
    <t>事業所名</t>
    <rPh sb="0" eb="3">
      <t>ジギョウショ</t>
    </rPh>
    <rPh sb="3" eb="4">
      <t>メイ</t>
    </rPh>
    <phoneticPr fontId="5"/>
  </si>
  <si>
    <t>(1)</t>
    <phoneticPr fontId="5"/>
  </si>
  <si>
    <t>計画</t>
  </si>
  <si>
    <t>(2)事業所の営業日</t>
    <rPh sb="3" eb="6">
      <t>ジギョウショ</t>
    </rPh>
    <rPh sb="7" eb="10">
      <t>エイギョウビ</t>
    </rPh>
    <phoneticPr fontId="5"/>
  </si>
  <si>
    <t>火</t>
    <rPh sb="0" eb="1">
      <t>ヒ</t>
    </rPh>
    <phoneticPr fontId="5"/>
  </si>
  <si>
    <t>水</t>
    <rPh sb="0" eb="1">
      <t>スイ</t>
    </rPh>
    <phoneticPr fontId="5"/>
  </si>
  <si>
    <t>木</t>
    <rPh sb="0" eb="1">
      <t>モク</t>
    </rPh>
    <phoneticPr fontId="5"/>
  </si>
  <si>
    <t>金</t>
    <rPh sb="0" eb="1">
      <t>キン</t>
    </rPh>
    <phoneticPr fontId="5"/>
  </si>
  <si>
    <t>土</t>
    <rPh sb="0" eb="1">
      <t>ド</t>
    </rPh>
    <phoneticPr fontId="5"/>
  </si>
  <si>
    <t>日</t>
    <rPh sb="0" eb="1">
      <t>ニチ</t>
    </rPh>
    <phoneticPr fontId="5"/>
  </si>
  <si>
    <t>祝</t>
    <rPh sb="0" eb="1">
      <t>シュク</t>
    </rPh>
    <phoneticPr fontId="5"/>
  </si>
  <si>
    <t>営業時間</t>
    <rPh sb="0" eb="2">
      <t>エイギョウ</t>
    </rPh>
    <rPh sb="2" eb="4">
      <t>ジカン</t>
    </rPh>
    <phoneticPr fontId="5"/>
  </si>
  <si>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5"/>
  </si>
  <si>
    <t>時間/日</t>
    <rPh sb="0" eb="2">
      <t>ジカン</t>
    </rPh>
    <rPh sb="3" eb="4">
      <t>ニチ</t>
    </rPh>
    <phoneticPr fontId="5"/>
  </si>
  <si>
    <t>時間/週</t>
    <rPh sb="0" eb="2">
      <t>ジカン</t>
    </rPh>
    <rPh sb="3" eb="4">
      <t>シュウ</t>
    </rPh>
    <phoneticPr fontId="5"/>
  </si>
  <si>
    <t>時間/月</t>
    <rPh sb="0" eb="2">
      <t>ジカン</t>
    </rPh>
    <rPh sb="3" eb="4">
      <t>ツキ</t>
    </rPh>
    <phoneticPr fontId="5"/>
  </si>
  <si>
    <t>○</t>
  </si>
  <si>
    <t>－</t>
  </si>
  <si>
    <t>⇒</t>
    <phoneticPr fontId="5"/>
  </si>
  <si>
    <t>～</t>
    <phoneticPr fontId="5"/>
  </si>
  <si>
    <t>（計</t>
    <rPh sb="1" eb="2">
      <t>ケイ</t>
    </rPh>
    <phoneticPr fontId="5"/>
  </si>
  <si>
    <t>時間）</t>
    <rPh sb="0" eb="2">
      <t>ジカン</t>
    </rPh>
    <phoneticPr fontId="5"/>
  </si>
  <si>
    <t>当月の日数</t>
    <rPh sb="0" eb="2">
      <t>トウゲツ</t>
    </rPh>
    <rPh sb="3" eb="5">
      <t>ニッスウ</t>
    </rPh>
    <phoneticPr fontId="5"/>
  </si>
  <si>
    <t xml:space="preserve"> 備考（休業日等）</t>
    <phoneticPr fontId="5"/>
  </si>
  <si>
    <t>(4) 利用者数（新規の場合は推定数）</t>
    <rPh sb="4" eb="7">
      <t>リヨウシャ</t>
    </rPh>
    <rPh sb="7" eb="8">
      <t>スウ</t>
    </rPh>
    <rPh sb="9" eb="11">
      <t>シンキ</t>
    </rPh>
    <rPh sb="12" eb="14">
      <t>バアイ</t>
    </rPh>
    <rPh sb="15" eb="18">
      <t>スイテイスウ</t>
    </rPh>
    <phoneticPr fontId="5"/>
  </si>
  <si>
    <t>人</t>
    <rPh sb="0" eb="1">
      <t>ニン</t>
    </rPh>
    <phoneticPr fontId="5"/>
  </si>
  <si>
    <t>No</t>
    <phoneticPr fontId="5"/>
  </si>
  <si>
    <t>(4) 
職種</t>
    <phoneticPr fontId="2"/>
  </si>
  <si>
    <t>(5)
勤務
形態</t>
    <phoneticPr fontId="2"/>
  </si>
  <si>
    <t>(6)
資格</t>
    <rPh sb="4" eb="6">
      <t>シカク</t>
    </rPh>
    <phoneticPr fontId="5"/>
  </si>
  <si>
    <t>(7) 氏　名</t>
    <phoneticPr fontId="2"/>
  </si>
  <si>
    <t>(8) 勤 務 時 間 数</t>
    <rPh sb="4" eb="5">
      <t>ツトム</t>
    </rPh>
    <rPh sb="6" eb="7">
      <t>ツトム</t>
    </rPh>
    <rPh sb="8" eb="9">
      <t>トキ</t>
    </rPh>
    <rPh sb="10" eb="11">
      <t>アイダ</t>
    </rPh>
    <rPh sb="12" eb="13">
      <t>スウ</t>
    </rPh>
    <phoneticPr fontId="5"/>
  </si>
  <si>
    <r>
      <t xml:space="preserve">(10)
</t>
    </r>
    <r>
      <rPr>
        <sz val="11"/>
        <rFont val="HGSｺﾞｼｯｸM"/>
        <family val="3"/>
        <charset val="128"/>
      </rPr>
      <t>週平均
勤務時間数</t>
    </r>
    <rPh sb="6" eb="8">
      <t>ヘイキン</t>
    </rPh>
    <rPh sb="9" eb="11">
      <t>キンム</t>
    </rPh>
    <rPh sb="11" eb="13">
      <t>ジカン</t>
    </rPh>
    <rPh sb="13" eb="14">
      <t>スウ</t>
    </rPh>
    <phoneticPr fontId="2"/>
  </si>
  <si>
    <t>(11) 兼務状況
（兼務先／兼務する職務の内容
／兼務先の勤務時間数）</t>
    <rPh sb="5" eb="7">
      <t>ケンム</t>
    </rPh>
    <rPh sb="7" eb="9">
      <t>ジョウキョウ</t>
    </rPh>
    <rPh sb="11" eb="13">
      <t>ケンム</t>
    </rPh>
    <rPh sb="13" eb="14">
      <t>サキ</t>
    </rPh>
    <rPh sb="15" eb="17">
      <t>ケンム</t>
    </rPh>
    <rPh sb="19" eb="21">
      <t>ショクム</t>
    </rPh>
    <rPh sb="22" eb="24">
      <t>ナイヨウ</t>
    </rPh>
    <rPh sb="26" eb="28">
      <t>ケンム</t>
    </rPh>
    <rPh sb="28" eb="29">
      <t>サキ</t>
    </rPh>
    <rPh sb="30" eb="32">
      <t>キンム</t>
    </rPh>
    <rPh sb="32" eb="34">
      <t>ジカン</t>
    </rPh>
    <rPh sb="34" eb="35">
      <t>スウ</t>
    </rPh>
    <phoneticPr fontId="2"/>
  </si>
  <si>
    <t>1週目</t>
    <rPh sb="1" eb="2">
      <t>シュウ</t>
    </rPh>
    <rPh sb="2" eb="3">
      <t>メ</t>
    </rPh>
    <phoneticPr fontId="5"/>
  </si>
  <si>
    <t>2週目</t>
    <rPh sb="1" eb="2">
      <t>シュウ</t>
    </rPh>
    <rPh sb="2" eb="3">
      <t>メ</t>
    </rPh>
    <phoneticPr fontId="5"/>
  </si>
  <si>
    <t>3週目</t>
    <rPh sb="1" eb="2">
      <t>シュウ</t>
    </rPh>
    <rPh sb="2" eb="3">
      <t>メ</t>
    </rPh>
    <phoneticPr fontId="5"/>
  </si>
  <si>
    <t>4週目</t>
    <rPh sb="1" eb="2">
      <t>シュウ</t>
    </rPh>
    <rPh sb="2" eb="3">
      <t>メ</t>
    </rPh>
    <phoneticPr fontId="5"/>
  </si>
  <si>
    <t>5週目</t>
    <rPh sb="1" eb="2">
      <t>シュウ</t>
    </rPh>
    <rPh sb="2" eb="3">
      <t>メ</t>
    </rPh>
    <phoneticPr fontId="5"/>
  </si>
  <si>
    <t>シフト記号</t>
    <rPh sb="3" eb="5">
      <t>キゴウ</t>
    </rPh>
    <phoneticPr fontId="5"/>
  </si>
  <si>
    <t>勤務時間数</t>
    <rPh sb="0" eb="2">
      <t>キンム</t>
    </rPh>
    <rPh sb="2" eb="5">
      <t>ジカンスウ</t>
    </rPh>
    <phoneticPr fontId="5"/>
  </si>
  <si>
    <t>(12)人員基準の確認（介護支援専門員／居宅介護支援）</t>
    <rPh sb="4" eb="6">
      <t>ジンイン</t>
    </rPh>
    <rPh sb="6" eb="8">
      <t>キジュン</t>
    </rPh>
    <rPh sb="9" eb="11">
      <t>カクニン</t>
    </rPh>
    <rPh sb="12" eb="14">
      <t>カイゴ</t>
    </rPh>
    <rPh sb="14" eb="16">
      <t>シエン</t>
    </rPh>
    <rPh sb="16" eb="19">
      <t>センモンイン</t>
    </rPh>
    <rPh sb="20" eb="22">
      <t>キョタク</t>
    </rPh>
    <rPh sb="22" eb="24">
      <t>カイゴ</t>
    </rPh>
    <rPh sb="24" eb="26">
      <t>シエン</t>
    </rPh>
    <phoneticPr fontId="5"/>
  </si>
  <si>
    <t>勤務形態</t>
    <rPh sb="0" eb="2">
      <t>キンム</t>
    </rPh>
    <rPh sb="2" eb="4">
      <t>ケイタイ</t>
    </rPh>
    <phoneticPr fontId="5"/>
  </si>
  <si>
    <t>勤務時間数合計</t>
    <rPh sb="0" eb="2">
      <t>キンム</t>
    </rPh>
    <rPh sb="2" eb="5">
      <t>ジカンスウ</t>
    </rPh>
    <rPh sb="5" eb="7">
      <t>ゴウケイ</t>
    </rPh>
    <phoneticPr fontId="5"/>
  </si>
  <si>
    <t>常勤換算の対象時間数</t>
    <rPh sb="0" eb="2">
      <t>ジョウキン</t>
    </rPh>
    <rPh sb="2" eb="4">
      <t>カンサン</t>
    </rPh>
    <rPh sb="5" eb="7">
      <t>タイショウ</t>
    </rPh>
    <rPh sb="7" eb="9">
      <t>ジカン</t>
    </rPh>
    <rPh sb="9" eb="10">
      <t>スウ</t>
    </rPh>
    <phoneticPr fontId="5"/>
  </si>
  <si>
    <t>常勤換算方法対象外の</t>
    <rPh sb="0" eb="2">
      <t>ジョウキン</t>
    </rPh>
    <rPh sb="2" eb="4">
      <t>カンサン</t>
    </rPh>
    <rPh sb="4" eb="6">
      <t>ホウホウ</t>
    </rPh>
    <rPh sb="6" eb="9">
      <t>タイショウガイ</t>
    </rPh>
    <phoneticPr fontId="5"/>
  </si>
  <si>
    <t>当月合計</t>
    <rPh sb="0" eb="2">
      <t>トウゲツ</t>
    </rPh>
    <rPh sb="2" eb="4">
      <t>ゴウケイ</t>
    </rPh>
    <phoneticPr fontId="5"/>
  </si>
  <si>
    <t>週平均</t>
    <rPh sb="0" eb="3">
      <t>シュウヘイキン</t>
    </rPh>
    <phoneticPr fontId="5"/>
  </si>
  <si>
    <t>常勤の従業者の人数</t>
    <rPh sb="0" eb="2">
      <t>ジョウキン</t>
    </rPh>
    <rPh sb="3" eb="6">
      <t>ジュウギョウシャ</t>
    </rPh>
    <rPh sb="7" eb="9">
      <t>ニンズウ</t>
    </rPh>
    <phoneticPr fontId="5"/>
  </si>
  <si>
    <t>A</t>
    <phoneticPr fontId="5"/>
  </si>
  <si>
    <t>B</t>
    <phoneticPr fontId="5"/>
  </si>
  <si>
    <t>C</t>
    <phoneticPr fontId="5"/>
  </si>
  <si>
    <t>-</t>
    <phoneticPr fontId="5"/>
  </si>
  <si>
    <t>D</t>
    <phoneticPr fontId="5"/>
  </si>
  <si>
    <t>合計</t>
    <rPh sb="0" eb="2">
      <t>ゴウケイ</t>
    </rPh>
    <phoneticPr fontId="5"/>
  </si>
  <si>
    <t>■ 常勤換算方法による人数</t>
    <rPh sb="2" eb="4">
      <t>ジョウキン</t>
    </rPh>
    <rPh sb="4" eb="6">
      <t>カンサン</t>
    </rPh>
    <rPh sb="6" eb="8">
      <t>ホウホウ</t>
    </rPh>
    <rPh sb="11" eb="13">
      <t>ニンズウ</t>
    </rPh>
    <phoneticPr fontId="5"/>
  </si>
  <si>
    <t>（勤務形態の記号）</t>
    <rPh sb="1" eb="3">
      <t>キンム</t>
    </rPh>
    <rPh sb="3" eb="5">
      <t>ケイタイ</t>
    </rPh>
    <rPh sb="6" eb="8">
      <t>キゴウ</t>
    </rPh>
    <phoneticPr fontId="5"/>
  </si>
  <si>
    <t>常勤換算の</t>
    <rPh sb="0" eb="2">
      <t>ジョウキン</t>
    </rPh>
    <rPh sb="2" eb="4">
      <t>カンサン</t>
    </rPh>
    <phoneticPr fontId="5"/>
  </si>
  <si>
    <t>常勤の従業者が</t>
    <rPh sb="0" eb="2">
      <t>ジョウキン</t>
    </rPh>
    <rPh sb="3" eb="6">
      <t>ジュウギョウシャ</t>
    </rPh>
    <phoneticPr fontId="5"/>
  </si>
  <si>
    <t>記号</t>
    <rPh sb="0" eb="2">
      <t>キゴウ</t>
    </rPh>
    <phoneticPr fontId="5"/>
  </si>
  <si>
    <t>区分</t>
    <rPh sb="0" eb="2">
      <t>クブン</t>
    </rPh>
    <phoneticPr fontId="5"/>
  </si>
  <si>
    <t>対象時間数（週平均）</t>
  </si>
  <si>
    <t>週に勤務すべき時間数</t>
    <rPh sb="0" eb="1">
      <t>シュウ</t>
    </rPh>
    <rPh sb="2" eb="4">
      <t>キンム</t>
    </rPh>
    <rPh sb="7" eb="10">
      <t>ジカンスウ</t>
    </rPh>
    <phoneticPr fontId="5"/>
  </si>
  <si>
    <t>常勤換算後の人数</t>
    <rPh sb="0" eb="2">
      <t>ジョウキン</t>
    </rPh>
    <rPh sb="2" eb="4">
      <t>カンサン</t>
    </rPh>
    <rPh sb="4" eb="5">
      <t>ゴ</t>
    </rPh>
    <rPh sb="6" eb="8">
      <t>ニンズウ</t>
    </rPh>
    <phoneticPr fontId="5"/>
  </si>
  <si>
    <t>常勤で専従</t>
    <rPh sb="0" eb="2">
      <t>ジョウキン</t>
    </rPh>
    <rPh sb="3" eb="5">
      <t>センジュウ</t>
    </rPh>
    <phoneticPr fontId="5"/>
  </si>
  <si>
    <t>÷</t>
    <phoneticPr fontId="5"/>
  </si>
  <si>
    <t>＝</t>
    <phoneticPr fontId="5"/>
  </si>
  <si>
    <t>常勤で兼務</t>
    <rPh sb="0" eb="2">
      <t>ジョウキン</t>
    </rPh>
    <rPh sb="3" eb="5">
      <t>ケンム</t>
    </rPh>
    <phoneticPr fontId="5"/>
  </si>
  <si>
    <t>（小数点第2位以下切り捨て）</t>
    <rPh sb="1" eb="4">
      <t>ショウスウテン</t>
    </rPh>
    <rPh sb="4" eb="5">
      <t>ダイ</t>
    </rPh>
    <rPh sb="6" eb="7">
      <t>イ</t>
    </rPh>
    <rPh sb="7" eb="9">
      <t>イカ</t>
    </rPh>
    <rPh sb="9" eb="10">
      <t>キ</t>
    </rPh>
    <rPh sb="11" eb="12">
      <t>ス</t>
    </rPh>
    <phoneticPr fontId="5"/>
  </si>
  <si>
    <t>非常勤で専従</t>
    <rPh sb="0" eb="3">
      <t>ヒジョウキン</t>
    </rPh>
    <rPh sb="4" eb="6">
      <t>センジュウ</t>
    </rPh>
    <phoneticPr fontId="5"/>
  </si>
  <si>
    <t>■ 看護職員の常勤換算方法による人数</t>
    <rPh sb="2" eb="4">
      <t>カンゴ</t>
    </rPh>
    <rPh sb="4" eb="6">
      <t>ショクイン</t>
    </rPh>
    <rPh sb="7" eb="9">
      <t>ジョウキン</t>
    </rPh>
    <rPh sb="9" eb="11">
      <t>カンサン</t>
    </rPh>
    <rPh sb="11" eb="13">
      <t>ホウホウ</t>
    </rPh>
    <rPh sb="16" eb="18">
      <t>ニンズウ</t>
    </rPh>
    <phoneticPr fontId="5"/>
  </si>
  <si>
    <t>非常勤で兼務</t>
    <rPh sb="0" eb="3">
      <t>ヒジョウキン</t>
    </rPh>
    <rPh sb="4" eb="6">
      <t>ケンム</t>
    </rPh>
    <phoneticPr fontId="5"/>
  </si>
  <si>
    <t>常勤の従業者の人数</t>
  </si>
  <si>
    <t>常勤換算方法による人数</t>
    <rPh sb="0" eb="2">
      <t>ジョウキン</t>
    </rPh>
    <rPh sb="2" eb="4">
      <t>カンサン</t>
    </rPh>
    <rPh sb="4" eb="6">
      <t>ホウホウ</t>
    </rPh>
    <rPh sb="9" eb="11">
      <t>ニンズウ</t>
    </rPh>
    <phoneticPr fontId="5"/>
  </si>
  <si>
    <t>必要な介護支援専門員の数</t>
    <rPh sb="0" eb="2">
      <t>ヒツヨウ</t>
    </rPh>
    <rPh sb="3" eb="5">
      <t>カイゴ</t>
    </rPh>
    <rPh sb="5" eb="7">
      <t>シエン</t>
    </rPh>
    <rPh sb="7" eb="10">
      <t>センモンイン</t>
    </rPh>
    <rPh sb="11" eb="12">
      <t>カズ</t>
    </rPh>
    <phoneticPr fontId="5"/>
  </si>
  <si>
    <t>＋</t>
    <phoneticPr fontId="5"/>
  </si>
  <si>
    <t>（参考様式）</t>
    <rPh sb="1" eb="3">
      <t>サンコウ</t>
    </rPh>
    <rPh sb="3" eb="5">
      <t>ヨウシキ</t>
    </rPh>
    <phoneticPr fontId="2"/>
  </si>
  <si>
    <t xml:space="preserve"> 休業日：12/30～1/3（年末年始）</t>
    <phoneticPr fontId="5"/>
  </si>
  <si>
    <t>管理者</t>
    <rPh sb="0" eb="3">
      <t>カンリシャ</t>
    </rPh>
    <phoneticPr fontId="5"/>
  </si>
  <si>
    <t>B</t>
  </si>
  <si>
    <t>主任介護支援専門員</t>
    <rPh sb="0" eb="2">
      <t>シュニン</t>
    </rPh>
    <rPh sb="2" eb="4">
      <t>カイゴ</t>
    </rPh>
    <rPh sb="4" eb="6">
      <t>シエン</t>
    </rPh>
    <rPh sb="6" eb="9">
      <t>センモンイン</t>
    </rPh>
    <phoneticPr fontId="5"/>
  </si>
  <si>
    <t>厚労　太郎</t>
    <rPh sb="0" eb="2">
      <t>コウロウ</t>
    </rPh>
    <rPh sb="3" eb="5">
      <t>タロウ</t>
    </rPh>
    <phoneticPr fontId="5"/>
  </si>
  <si>
    <t>r</t>
    <phoneticPr fontId="5"/>
  </si>
  <si>
    <t>休</t>
    <rPh sb="0" eb="1">
      <t>ヤス</t>
    </rPh>
    <phoneticPr fontId="5"/>
  </si>
  <si>
    <t>介護支援専門員</t>
    <rPh sb="0" eb="2">
      <t>カイゴ</t>
    </rPh>
    <rPh sb="2" eb="4">
      <t>シエン</t>
    </rPh>
    <rPh sb="4" eb="7">
      <t>センモンイン</t>
    </rPh>
    <phoneticPr fontId="5"/>
  </si>
  <si>
    <t>A</t>
  </si>
  <si>
    <t>○○　A郎</t>
    <rPh sb="4" eb="5">
      <t>ロウ</t>
    </rPh>
    <phoneticPr fontId="5"/>
  </si>
  <si>
    <t>a</t>
    <phoneticPr fontId="5"/>
  </si>
  <si>
    <t>○○　B子</t>
    <rPh sb="4" eb="5">
      <t>コ</t>
    </rPh>
    <phoneticPr fontId="5"/>
  </si>
  <si>
    <t>C</t>
  </si>
  <si>
    <t>○○　C子</t>
    <rPh sb="4" eb="5">
      <t>コ</t>
    </rPh>
    <phoneticPr fontId="5"/>
  </si>
  <si>
    <t>d</t>
  </si>
  <si>
    <t>d</t>
    <phoneticPr fontId="5"/>
  </si>
  <si>
    <t>≪要 提出≫</t>
    <rPh sb="1" eb="2">
      <t>ヨウ</t>
    </rPh>
    <rPh sb="3" eb="5">
      <t>テイシュツ</t>
    </rPh>
    <phoneticPr fontId="5"/>
  </si>
  <si>
    <t>■シフト記号表（勤務時間帯）</t>
    <rPh sb="4" eb="6">
      <t>キゴウ</t>
    </rPh>
    <rPh sb="6" eb="7">
      <t>ヒョウ</t>
    </rPh>
    <rPh sb="8" eb="10">
      <t>キンム</t>
    </rPh>
    <rPh sb="10" eb="13">
      <t>ジカンタイ</t>
    </rPh>
    <phoneticPr fontId="5"/>
  </si>
  <si>
    <t>※24時間表記</t>
    <rPh sb="3" eb="5">
      <t>ジカン</t>
    </rPh>
    <rPh sb="5" eb="7">
      <t>ヒョウキ</t>
    </rPh>
    <phoneticPr fontId="5"/>
  </si>
  <si>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5"/>
  </si>
  <si>
    <t>（記号の意味）</t>
    <rPh sb="1" eb="3">
      <t>キゴウ</t>
    </rPh>
    <rPh sb="4" eb="6">
      <t>イミ</t>
    </rPh>
    <phoneticPr fontId="5"/>
  </si>
  <si>
    <t>始業時間</t>
    <rPh sb="0" eb="2">
      <t>シギョウ</t>
    </rPh>
    <rPh sb="2" eb="4">
      <t>ジカン</t>
    </rPh>
    <phoneticPr fontId="5"/>
  </si>
  <si>
    <t>終業時間</t>
    <rPh sb="0" eb="2">
      <t>シュウギョウ</t>
    </rPh>
    <rPh sb="2" eb="4">
      <t>ジカン</t>
    </rPh>
    <phoneticPr fontId="5"/>
  </si>
  <si>
    <t>うち、休憩時間</t>
    <rPh sb="3" eb="5">
      <t>キュウケイ</t>
    </rPh>
    <rPh sb="5" eb="7">
      <t>ジカン</t>
    </rPh>
    <phoneticPr fontId="5"/>
  </si>
  <si>
    <t>勤務時間</t>
    <rPh sb="0" eb="2">
      <t>キンム</t>
    </rPh>
    <rPh sb="2" eb="4">
      <t>ジカン</t>
    </rPh>
    <phoneticPr fontId="5"/>
  </si>
  <si>
    <t>休：休暇</t>
    <rPh sb="0" eb="1">
      <t>ヤス</t>
    </rPh>
    <rPh sb="2" eb="4">
      <t>キュウカ</t>
    </rPh>
    <phoneticPr fontId="5"/>
  </si>
  <si>
    <t>：</t>
    <phoneticPr fontId="5"/>
  </si>
  <si>
    <t>出：出張</t>
    <rPh sb="0" eb="1">
      <t>シュツ</t>
    </rPh>
    <rPh sb="2" eb="4">
      <t>シュッチョウ</t>
    </rPh>
    <phoneticPr fontId="5"/>
  </si>
  <si>
    <t>出</t>
    <rPh sb="0" eb="1">
      <t>シュツ</t>
    </rPh>
    <phoneticPr fontId="5"/>
  </si>
  <si>
    <t>研：研修</t>
    <rPh sb="0" eb="1">
      <t>ケン</t>
    </rPh>
    <rPh sb="2" eb="4">
      <t>ケンシュウ</t>
    </rPh>
    <phoneticPr fontId="5"/>
  </si>
  <si>
    <t>研</t>
    <rPh sb="0" eb="1">
      <t>ケン</t>
    </rPh>
    <phoneticPr fontId="5"/>
  </si>
  <si>
    <t>b</t>
    <phoneticPr fontId="5"/>
  </si>
  <si>
    <t>c</t>
    <phoneticPr fontId="5"/>
  </si>
  <si>
    <t>e</t>
    <phoneticPr fontId="5"/>
  </si>
  <si>
    <t>f</t>
    <phoneticPr fontId="5"/>
  </si>
  <si>
    <t>g</t>
    <phoneticPr fontId="5"/>
  </si>
  <si>
    <t>h</t>
    <phoneticPr fontId="5"/>
  </si>
  <si>
    <t>i</t>
    <phoneticPr fontId="5"/>
  </si>
  <si>
    <t>j</t>
    <phoneticPr fontId="5"/>
  </si>
  <si>
    <t>k</t>
    <phoneticPr fontId="5"/>
  </si>
  <si>
    <t>l</t>
    <phoneticPr fontId="5"/>
  </si>
  <si>
    <t>m</t>
    <phoneticPr fontId="5"/>
  </si>
  <si>
    <t>n</t>
    <phoneticPr fontId="5"/>
  </si>
  <si>
    <t>o</t>
    <phoneticPr fontId="5"/>
  </si>
  <si>
    <t>p</t>
    <phoneticPr fontId="5"/>
  </si>
  <si>
    <t>q</t>
    <phoneticPr fontId="5"/>
  </si>
  <si>
    <t>s</t>
    <phoneticPr fontId="5"/>
  </si>
  <si>
    <t>t</t>
    <phoneticPr fontId="5"/>
  </si>
  <si>
    <t>u</t>
    <phoneticPr fontId="5"/>
  </si>
  <si>
    <t>v</t>
    <phoneticPr fontId="5"/>
  </si>
  <si>
    <t>w</t>
    <phoneticPr fontId="5"/>
  </si>
  <si>
    <t>x</t>
    <phoneticPr fontId="5"/>
  </si>
  <si>
    <t>y</t>
    <phoneticPr fontId="5"/>
  </si>
  <si>
    <t>z</t>
    <phoneticPr fontId="5"/>
  </si>
  <si>
    <t>早退(1)</t>
    <rPh sb="0" eb="2">
      <t>ソウタイ</t>
    </rPh>
    <phoneticPr fontId="5"/>
  </si>
  <si>
    <t>実績で早退者がいた場合に使用</t>
    <rPh sb="0" eb="2">
      <t>ジッセキ</t>
    </rPh>
    <rPh sb="3" eb="6">
      <t>ソウタイシャ</t>
    </rPh>
    <rPh sb="9" eb="11">
      <t>バアイ</t>
    </rPh>
    <rPh sb="12" eb="14">
      <t>シヨウ</t>
    </rPh>
    <phoneticPr fontId="5"/>
  </si>
  <si>
    <t>早退(2)</t>
    <rPh sb="0" eb="2">
      <t>ソウタイ</t>
    </rPh>
    <phoneticPr fontId="5"/>
  </si>
  <si>
    <t>az</t>
    <phoneticPr fontId="5"/>
  </si>
  <si>
    <t>≪提出不要≫</t>
    <rPh sb="1" eb="3">
      <t>テイシュツ</t>
    </rPh>
    <rPh sb="3" eb="5">
      <t>フヨウ</t>
    </rPh>
    <phoneticPr fontId="5"/>
  </si>
  <si>
    <t>従業者の勤務の体制及び勤務形態一覧表　記入方法　（居宅介護支援）</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キョタク</t>
    </rPh>
    <rPh sb="27" eb="29">
      <t>カイゴ</t>
    </rPh>
    <rPh sb="29" eb="31">
      <t>シエン</t>
    </rPh>
    <phoneticPr fontId="2"/>
  </si>
  <si>
    <t>・・・直接入力する必要がある箇所です。</t>
    <rPh sb="3" eb="5">
      <t>チョクセツ</t>
    </rPh>
    <rPh sb="5" eb="7">
      <t>ニュウリョク</t>
    </rPh>
    <rPh sb="9" eb="11">
      <t>ヒツヨウ</t>
    </rPh>
    <rPh sb="14" eb="16">
      <t>カショ</t>
    </rPh>
    <phoneticPr fontId="5"/>
  </si>
  <si>
    <t>下記の記入方法に従って、入力してください。</t>
    <phoneticPr fontId="5"/>
  </si>
  <si>
    <t>・・・プルダウンから選択して入力する必要がある箇所です。</t>
    <rPh sb="10" eb="12">
      <t>センタク</t>
    </rPh>
    <rPh sb="14" eb="16">
      <t>ニュウリョク</t>
    </rPh>
    <rPh sb="18" eb="20">
      <t>ヒツヨウ</t>
    </rPh>
    <rPh sb="23" eb="25">
      <t>カショ</t>
    </rPh>
    <phoneticPr fontId="5"/>
  </si>
  <si>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5"/>
  </si>
  <si>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5"/>
  </si>
  <si>
    <t>　(1) 「計画」・「実績」のいずれかを選択してください。</t>
    <rPh sb="6" eb="8">
      <t>ケイカク</t>
    </rPh>
    <rPh sb="11" eb="13">
      <t>ジッセキ</t>
    </rPh>
    <rPh sb="20" eb="22">
      <t>センタク</t>
    </rPh>
    <phoneticPr fontId="5"/>
  </si>
  <si>
    <t>　　  指定基準の確認に際しては、「計画」を選択し、４週分の勤務時間を入力してください。</t>
    <rPh sb="4" eb="6">
      <t>シテイ</t>
    </rPh>
    <rPh sb="6" eb="8">
      <t>キジュン</t>
    </rPh>
    <rPh sb="9" eb="11">
      <t>カクニン</t>
    </rPh>
    <rPh sb="12" eb="13">
      <t>サイ</t>
    </rPh>
    <rPh sb="18" eb="20">
      <t>ケイカク</t>
    </rPh>
    <rPh sb="22" eb="24">
      <t>センタク</t>
    </rPh>
    <rPh sb="27" eb="29">
      <t>シュウブン</t>
    </rPh>
    <rPh sb="30" eb="32">
      <t>キンム</t>
    </rPh>
    <rPh sb="32" eb="34">
      <t>ジカン</t>
    </rPh>
    <rPh sb="35" eb="37">
      <t>ニュウリョク</t>
    </rPh>
    <phoneticPr fontId="5"/>
  </si>
  <si>
    <t>　　  実績を表す場合は、「実績」を選択し、暦月分で勤務時間を入力してください。</t>
    <rPh sb="4" eb="6">
      <t>ジッセキ</t>
    </rPh>
    <rPh sb="7" eb="8">
      <t>アラワ</t>
    </rPh>
    <rPh sb="9" eb="11">
      <t>バアイ</t>
    </rPh>
    <rPh sb="14" eb="16">
      <t>ジッセキ</t>
    </rPh>
    <rPh sb="18" eb="20">
      <t>センタク</t>
    </rPh>
    <rPh sb="22" eb="23">
      <t>コヨミ</t>
    </rPh>
    <rPh sb="23" eb="24">
      <t>ツキ</t>
    </rPh>
    <rPh sb="24" eb="25">
      <t>ブン</t>
    </rPh>
    <rPh sb="26" eb="28">
      <t>キンム</t>
    </rPh>
    <rPh sb="28" eb="30">
      <t>ジカン</t>
    </rPh>
    <rPh sb="31" eb="33">
      <t>ニュウリョク</t>
    </rPh>
    <phoneticPr fontId="5"/>
  </si>
  <si>
    <t>　(2) 事業所の営業日及び営業時間を入力してください。</t>
    <rPh sb="5" eb="8">
      <t>ジギョウショ</t>
    </rPh>
    <rPh sb="9" eb="12">
      <t>エイギョウビ</t>
    </rPh>
    <rPh sb="12" eb="13">
      <t>オヨ</t>
    </rPh>
    <rPh sb="14" eb="16">
      <t>エイギョウ</t>
    </rPh>
    <rPh sb="16" eb="18">
      <t>ジカン</t>
    </rPh>
    <rPh sb="19" eb="21">
      <t>ニュウリョク</t>
    </rPh>
    <phoneticPr fontId="5"/>
  </si>
  <si>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5"/>
  </si>
  <si>
    <t>　(4) 従業者の職種について、下記のうち該当する職種をプルダウンより選択してください。</t>
    <rPh sb="5" eb="8">
      <t>ジュウギョウシャ</t>
    </rPh>
    <rPh sb="9" eb="11">
      <t>ショクシュ</t>
    </rPh>
    <rPh sb="16" eb="18">
      <t>カキ</t>
    </rPh>
    <rPh sb="21" eb="23">
      <t>ガイトウ</t>
    </rPh>
    <rPh sb="25" eb="27">
      <t>ショクシュ</t>
    </rPh>
    <rPh sb="35" eb="37">
      <t>センタク</t>
    </rPh>
    <phoneticPr fontId="5"/>
  </si>
  <si>
    <t xml:space="preserve"> 　　 記入の順序は、職種ごとにまとめてください。</t>
    <rPh sb="4" eb="6">
      <t>キニュウ</t>
    </rPh>
    <rPh sb="7" eb="9">
      <t>ジュンジョ</t>
    </rPh>
    <rPh sb="11" eb="13">
      <t>ショクシュ</t>
    </rPh>
    <phoneticPr fontId="5"/>
  </si>
  <si>
    <t>職種名</t>
    <rPh sb="0" eb="2">
      <t>ショクシュ</t>
    </rPh>
    <rPh sb="2" eb="3">
      <t>メイ</t>
    </rPh>
    <phoneticPr fontId="5"/>
  </si>
  <si>
    <t>介護予防支援担当職員</t>
    <rPh sb="0" eb="2">
      <t>カイゴ</t>
    </rPh>
    <rPh sb="2" eb="4">
      <t>ヨボウ</t>
    </rPh>
    <rPh sb="4" eb="6">
      <t>シエン</t>
    </rPh>
    <rPh sb="6" eb="8">
      <t>タントウ</t>
    </rPh>
    <rPh sb="8" eb="10">
      <t>ショクイン</t>
    </rPh>
    <phoneticPr fontId="5"/>
  </si>
  <si>
    <t>※管理者が介護支援専門員を兼務する場合は、管理者とそれ以外の職種を行を分けて記入してください。</t>
    <rPh sb="1" eb="4">
      <t>カンリシャ</t>
    </rPh>
    <rPh sb="5" eb="7">
      <t>カイゴ</t>
    </rPh>
    <rPh sb="7" eb="9">
      <t>シエン</t>
    </rPh>
    <rPh sb="9" eb="12">
      <t>センモンイン</t>
    </rPh>
    <rPh sb="13" eb="15">
      <t>ケンム</t>
    </rPh>
    <rPh sb="17" eb="19">
      <t>バアイ</t>
    </rPh>
    <rPh sb="21" eb="24">
      <t>カンリシャ</t>
    </rPh>
    <rPh sb="27" eb="29">
      <t>イガイ</t>
    </rPh>
    <rPh sb="30" eb="32">
      <t>ショクシュ</t>
    </rPh>
    <rPh sb="33" eb="34">
      <t>ギョウ</t>
    </rPh>
    <rPh sb="35" eb="36">
      <t>ワ</t>
    </rPh>
    <rPh sb="38" eb="40">
      <t>キニュウ</t>
    </rPh>
    <phoneticPr fontId="5"/>
  </si>
  <si>
    <t>　(5)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</si>
  <si>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5"/>
  </si>
  <si>
    <t>（注）常勤・非常勤の区分について</t>
    <rPh sb="1" eb="2">
      <t>チュウ</t>
    </rPh>
    <rPh sb="3" eb="5">
      <t>ジョウキン</t>
    </rPh>
    <rPh sb="6" eb="9">
      <t>ヒジョウキン</t>
    </rPh>
    <rPh sb="10" eb="12">
      <t>クブン</t>
    </rPh>
    <phoneticPr fontId="5"/>
  </si>
  <si>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5"/>
  </si>
  <si>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5"/>
  </si>
  <si>
    <t>　(6) 従業者の保有する資格について、該当する資格名称をプルダウンより選択してください。</t>
    <rPh sb="5" eb="8">
      <t>ジュウギョウシャ</t>
    </rPh>
    <rPh sb="9" eb="11">
      <t>ホユウ</t>
    </rPh>
    <rPh sb="13" eb="15">
      <t>シカク</t>
    </rPh>
    <rPh sb="20" eb="22">
      <t>ガイトウ</t>
    </rPh>
    <rPh sb="24" eb="26">
      <t>シカク</t>
    </rPh>
    <rPh sb="26" eb="28">
      <t>メイショウ</t>
    </rPh>
    <rPh sb="36" eb="38">
      <t>センタク</t>
    </rPh>
    <phoneticPr fontId="5"/>
  </si>
  <si>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5"/>
  </si>
  <si>
    <r>
      <t xml:space="preserve">       ※選択した資格及び研修に関して、</t>
    </r>
    <r>
      <rPr>
        <b/>
        <u/>
        <sz val="12"/>
        <rFont val="HGSｺﾞｼｯｸM"/>
        <family val="3"/>
        <charset val="128"/>
      </rPr>
      <t>必要に応じて、資格証又は研修修了証等の写しを添付資料として提出</t>
    </r>
    <r>
      <rPr>
        <b/>
        <sz val="12"/>
        <rFont val="HGSｺﾞｼｯｸM"/>
        <family val="3"/>
        <charset val="128"/>
      </rPr>
      <t>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5"/>
  </si>
  <si>
    <t>　(7) 従業者の氏名を記入してください。</t>
    <rPh sb="5" eb="8">
      <t>ジュウギョウシャ</t>
    </rPh>
    <rPh sb="9" eb="11">
      <t>シメイ</t>
    </rPh>
    <rPh sb="12" eb="14">
      <t>キニュウ</t>
    </rPh>
    <phoneticPr fontId="5"/>
  </si>
  <si>
    <t>　(8) 申請する事業に係る従業者（管理者を含む。）の1ヶ月分の勤務時間数を入力してください。（別シートの「シフト記号表」を作成し、シフト記号を選択してください。）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7">
      <t>ジカンスウ</t>
    </rPh>
    <rPh sb="38" eb="40">
      <t>ニュウリョク</t>
    </rPh>
    <rPh sb="48" eb="49">
      <t>ベツ</t>
    </rPh>
    <rPh sb="57" eb="59">
      <t>キゴウ</t>
    </rPh>
    <rPh sb="59" eb="60">
      <t>ヒョウ</t>
    </rPh>
    <rPh sb="62" eb="64">
      <t>サクセイ</t>
    </rPh>
    <rPh sb="69" eb="71">
      <t>キゴウ</t>
    </rPh>
    <rPh sb="72" eb="74">
      <t>センタク</t>
    </rPh>
    <phoneticPr fontId="5"/>
  </si>
  <si>
    <t>　　  ※指定基準の確認に際しては、4週分の入力で可とします。実績を表す場合には、暦月で入力ください。</t>
    <rPh sb="5" eb="7">
      <t>シテイ</t>
    </rPh>
    <rPh sb="7" eb="9">
      <t>キジュン</t>
    </rPh>
    <rPh sb="10" eb="12">
      <t>カクニン</t>
    </rPh>
    <rPh sb="13" eb="14">
      <t>サイ</t>
    </rPh>
    <rPh sb="19" eb="20">
      <t>シュウ</t>
    </rPh>
    <rPh sb="20" eb="21">
      <t>ブン</t>
    </rPh>
    <rPh sb="22" eb="24">
      <t>ニュウリョク</t>
    </rPh>
    <rPh sb="25" eb="26">
      <t>カ</t>
    </rPh>
    <rPh sb="31" eb="33">
      <t>ジッセキ</t>
    </rPh>
    <rPh sb="34" eb="35">
      <t>アラワ</t>
    </rPh>
    <rPh sb="36" eb="38">
      <t>バアイ</t>
    </rPh>
    <rPh sb="41" eb="42">
      <t>コヨミ</t>
    </rPh>
    <rPh sb="42" eb="43">
      <t>ヅキ</t>
    </rPh>
    <rPh sb="44" eb="46">
      <t>ニュウリョク</t>
    </rPh>
    <phoneticPr fontId="5"/>
  </si>
  <si>
    <t>　(9) 従業者ごとに、合計勤務時間数が自動計算されますので、誤りがないか確認してください。</t>
    <rPh sb="5" eb="8">
      <t>ジュウギョウシャ</t>
    </rPh>
    <rPh sb="12" eb="14">
      <t>ゴウケイ</t>
    </rPh>
    <rPh sb="14" eb="16">
      <t>キンム</t>
    </rPh>
    <rPh sb="16" eb="19">
      <t>ジカンスウ</t>
    </rPh>
    <rPh sb="20" eb="22">
      <t>ジドウ</t>
    </rPh>
    <rPh sb="22" eb="24">
      <t>ケイサン</t>
    </rPh>
    <rPh sb="31" eb="32">
      <t>アヤマ</t>
    </rPh>
    <rPh sb="37" eb="39">
      <t>カクニン</t>
    </rPh>
    <phoneticPr fontId="5"/>
  </si>
  <si>
    <t xml:space="preserve"> 　　 ※入力することができる時間数は、当該事業所において常勤の従業者が勤務すべき勤務時間数を上限とします。</t>
    <rPh sb="5" eb="7">
      <t>ニュウリョク</t>
    </rPh>
    <rPh sb="15" eb="17">
      <t>ジカン</t>
    </rPh>
    <rPh sb="17" eb="18">
      <t>スウ</t>
    </rPh>
    <rPh sb="20" eb="22">
      <t>トウガイ</t>
    </rPh>
    <rPh sb="22" eb="25">
      <t>ジギョウショ</t>
    </rPh>
    <rPh sb="29" eb="31">
      <t>ジョウキン</t>
    </rPh>
    <rPh sb="32" eb="35">
      <t>ジュウギョウシャ</t>
    </rPh>
    <rPh sb="36" eb="38">
      <t>キンム</t>
    </rPh>
    <rPh sb="41" eb="43">
      <t>キンム</t>
    </rPh>
    <rPh sb="43" eb="45">
      <t>ジカン</t>
    </rPh>
    <rPh sb="45" eb="46">
      <t>スウ</t>
    </rPh>
    <rPh sb="47" eb="49">
      <t>ジョウゲン</t>
    </rPh>
    <phoneticPr fontId="5"/>
  </si>
  <si>
    <t>　(10)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5"/>
  </si>
  <si>
    <t>　(11) 申請する事業所以外の事業所・施設との兼務がある場合は、兼務先の事業所・施設の名称、兼務する職務の内容及び勤務時間数について記入してください。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7" eb="49">
      <t>ケンム</t>
    </rPh>
    <rPh sb="51" eb="53">
      <t>ショクム</t>
    </rPh>
    <rPh sb="54" eb="56">
      <t>ナイヨウ</t>
    </rPh>
    <rPh sb="56" eb="57">
      <t>オヨ</t>
    </rPh>
    <rPh sb="58" eb="60">
      <t>キンム</t>
    </rPh>
    <rPh sb="60" eb="63">
      <t>ジカンスウ</t>
    </rPh>
    <rPh sb="67" eb="69">
      <t>キニュウ</t>
    </rPh>
    <phoneticPr fontId="5"/>
  </si>
  <si>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5"/>
  </si>
  <si>
    <t>　(12) 常勤換算による配置が求められる職種について、各欄に該当する数字を入力し、常勤換算後の人数を算出してください。</t>
    <rPh sb="6" eb="8">
      <t>ジョウキン</t>
    </rPh>
    <rPh sb="8" eb="10">
      <t>カンザン</t>
    </rPh>
    <rPh sb="13" eb="15">
      <t>ハイチ</t>
    </rPh>
    <rPh sb="16" eb="17">
      <t>モト</t>
    </rPh>
    <rPh sb="21" eb="23">
      <t>ショクシュ</t>
    </rPh>
    <rPh sb="28" eb="29">
      <t>カク</t>
    </rPh>
    <rPh sb="29" eb="30">
      <t>ラン</t>
    </rPh>
    <rPh sb="31" eb="33">
      <t>ガイトウ</t>
    </rPh>
    <rPh sb="35" eb="37">
      <t>スウジ</t>
    </rPh>
    <rPh sb="38" eb="40">
      <t>ニュウリョク</t>
    </rPh>
    <rPh sb="42" eb="44">
      <t>ジョウキン</t>
    </rPh>
    <rPh sb="44" eb="46">
      <t>カンサン</t>
    </rPh>
    <rPh sb="46" eb="47">
      <t>ゴ</t>
    </rPh>
    <rPh sb="48" eb="50">
      <t>ニンズウ</t>
    </rPh>
    <rPh sb="51" eb="53">
      <t>サンシュツ</t>
    </rPh>
    <phoneticPr fontId="5"/>
  </si>
  <si>
    <t>１．サービス種別</t>
    <rPh sb="6" eb="8">
      <t>シュベツ</t>
    </rPh>
    <phoneticPr fontId="5"/>
  </si>
  <si>
    <t>サービス種別名</t>
    <rPh sb="4" eb="6">
      <t>シュベツ</t>
    </rPh>
    <rPh sb="6" eb="7">
      <t>メイ</t>
    </rPh>
    <phoneticPr fontId="5"/>
  </si>
  <si>
    <t>居宅介護支援</t>
    <rPh sb="0" eb="2">
      <t>キョタク</t>
    </rPh>
    <rPh sb="2" eb="4">
      <t>カイゴ</t>
    </rPh>
    <rPh sb="4" eb="6">
      <t>シエン</t>
    </rPh>
    <phoneticPr fontId="5"/>
  </si>
  <si>
    <t>２．職種名・資格名称</t>
    <rPh sb="2" eb="4">
      <t>ショクシュ</t>
    </rPh>
    <rPh sb="4" eb="5">
      <t>メイ</t>
    </rPh>
    <rPh sb="6" eb="8">
      <t>シカク</t>
    </rPh>
    <rPh sb="8" eb="10">
      <t>メイショウ</t>
    </rPh>
    <phoneticPr fontId="5"/>
  </si>
  <si>
    <t>資格</t>
    <rPh sb="0" eb="2">
      <t>シカク</t>
    </rPh>
    <phoneticPr fontId="5"/>
  </si>
  <si>
    <t>保健師</t>
    <rPh sb="0" eb="3">
      <t>ホケンシ</t>
    </rPh>
    <phoneticPr fontId="5"/>
  </si>
  <si>
    <t>社会福祉士</t>
    <rPh sb="0" eb="2">
      <t>シャカイ</t>
    </rPh>
    <rPh sb="2" eb="5">
      <t>フクシシ</t>
    </rPh>
    <phoneticPr fontId="5"/>
  </si>
  <si>
    <t>経験ある看護師</t>
    <rPh sb="0" eb="2">
      <t>ケイケン</t>
    </rPh>
    <rPh sb="4" eb="7">
      <t>カンゴシ</t>
    </rPh>
    <phoneticPr fontId="5"/>
  </si>
  <si>
    <t>社会福祉主事（3年以上従事）</t>
    <rPh sb="0" eb="2">
      <t>シャカイ</t>
    </rPh>
    <rPh sb="2" eb="4">
      <t>フクシ</t>
    </rPh>
    <rPh sb="4" eb="6">
      <t>シュジ</t>
    </rPh>
    <rPh sb="8" eb="9">
      <t>ネン</t>
    </rPh>
    <rPh sb="9" eb="11">
      <t>イジョウ</t>
    </rPh>
    <rPh sb="11" eb="13">
      <t>ジュウジ</t>
    </rPh>
    <phoneticPr fontId="5"/>
  </si>
  <si>
    <t>【自治体の皆様へ】</t>
    <rPh sb="1" eb="4">
      <t>ジチタイ</t>
    </rPh>
    <rPh sb="5" eb="7">
      <t>ミナサマ</t>
    </rPh>
    <phoneticPr fontId="5"/>
  </si>
  <si>
    <t>※ INDIRECT関数使用のため、以下のとおりセルに「名前の定義」をしています。</t>
    <rPh sb="10" eb="12">
      <t>カンスウ</t>
    </rPh>
    <rPh sb="12" eb="14">
      <t>シヨウ</t>
    </rPh>
    <rPh sb="18" eb="20">
      <t>イカ</t>
    </rPh>
    <rPh sb="28" eb="30">
      <t>ナマエ</t>
    </rPh>
    <rPh sb="31" eb="33">
      <t>テイギ</t>
    </rPh>
    <phoneticPr fontId="5"/>
  </si>
  <si>
    <t>　12行目・・・「職種」</t>
    <rPh sb="3" eb="5">
      <t>ギョウメ</t>
    </rPh>
    <rPh sb="9" eb="11">
      <t>ショクシュ</t>
    </rPh>
    <phoneticPr fontId="5"/>
  </si>
  <si>
    <t>　C列・・・「管理者」</t>
    <rPh sb="2" eb="3">
      <t>レツ</t>
    </rPh>
    <rPh sb="7" eb="10">
      <t>カンリシャ</t>
    </rPh>
    <phoneticPr fontId="5"/>
  </si>
  <si>
    <t>　D列・・・「介護支援専門員」</t>
    <rPh sb="2" eb="3">
      <t>レツ</t>
    </rPh>
    <rPh sb="7" eb="9">
      <t>カイゴ</t>
    </rPh>
    <rPh sb="9" eb="11">
      <t>シエン</t>
    </rPh>
    <rPh sb="11" eb="14">
      <t>センモンイン</t>
    </rPh>
    <phoneticPr fontId="5"/>
  </si>
  <si>
    <t>　E列・・・「介護予防支援担当職員」</t>
    <rPh sb="2" eb="3">
      <t>レツ</t>
    </rPh>
    <rPh sb="7" eb="9">
      <t>カイゴ</t>
    </rPh>
    <rPh sb="9" eb="11">
      <t>ヨボウ</t>
    </rPh>
    <rPh sb="11" eb="13">
      <t>シエン</t>
    </rPh>
    <rPh sb="13" eb="15">
      <t>タントウ</t>
    </rPh>
    <rPh sb="15" eb="17">
      <t>ショクイン</t>
    </rPh>
    <phoneticPr fontId="5"/>
  </si>
  <si>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5"/>
  </si>
  <si>
    <t>　行が足りない場合は、適宜追加してください。</t>
    <rPh sb="1" eb="2">
      <t>ギョウ</t>
    </rPh>
    <rPh sb="3" eb="4">
      <t>タ</t>
    </rPh>
    <rPh sb="7" eb="9">
      <t>バアイ</t>
    </rPh>
    <rPh sb="11" eb="13">
      <t>テキギ</t>
    </rPh>
    <rPh sb="13" eb="15">
      <t>ツイカ</t>
    </rPh>
    <phoneticPr fontId="5"/>
  </si>
  <si>
    <t>※職種を追加したい場合は、12行目に職種名を追加し、それぞれの列に必要資格を入力してください。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5"/>
  </si>
  <si>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5"/>
  </si>
  <si>
    <t>　・「数式」タブ　⇒　「名前の定義」を選択</t>
    <rPh sb="3" eb="5">
      <t>スウシキ</t>
    </rPh>
    <rPh sb="12" eb="14">
      <t>ナマエ</t>
    </rPh>
    <rPh sb="15" eb="17">
      <t>テイギ</t>
    </rPh>
    <rPh sb="19" eb="21">
      <t>センタク</t>
    </rPh>
    <phoneticPr fontId="5"/>
  </si>
  <si>
    <t>　・「名前」に職種名を入力</t>
    <rPh sb="3" eb="5">
      <t>ナマエ</t>
    </rPh>
    <rPh sb="7" eb="9">
      <t>ショクシュ</t>
    </rPh>
    <rPh sb="9" eb="10">
      <t>メイ</t>
    </rPh>
    <rPh sb="11" eb="13">
      <t>ニュウリョク</t>
    </rPh>
    <phoneticPr fontId="5"/>
  </si>
  <si>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5"/>
  </si>
  <si>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5"/>
  </si>
  <si>
    <t>※　事業対象者は合計には含まない</t>
    <rPh sb="2" eb="7">
      <t>ジギョウタイショウシャ</t>
    </rPh>
    <rPh sb="8" eb="10">
      <t>ゴウケイ</t>
    </rPh>
    <rPh sb="12" eb="13">
      <t>フク</t>
    </rPh>
    <phoneticPr fontId="2"/>
  </si>
  <si>
    <t>※事故報告は、e-kanagawaから申請してください。</t>
    <rPh sb="1" eb="3">
      <t>ジコ</t>
    </rPh>
    <rPh sb="3" eb="5">
      <t>ホウコク</t>
    </rPh>
    <rPh sb="19" eb="21">
      <t>シンセイ</t>
    </rPh>
    <phoneticPr fontId="25"/>
  </si>
  <si>
    <t>問２８</t>
  </si>
  <si>
    <t>問４２</t>
  </si>
  <si>
    <t>問４３</t>
  </si>
  <si>
    <t>（２９） 電磁的記録等</t>
    <rPh sb="5" eb="8">
      <t>デンジテキ</t>
    </rPh>
    <rPh sb="8" eb="10">
      <t>キロク</t>
    </rPh>
    <rPh sb="10" eb="11">
      <t>トウ</t>
    </rPh>
    <phoneticPr fontId="2"/>
  </si>
  <si>
    <t>（３０）　指定介護予防支援の基本取扱方針</t>
    <rPh sb="9" eb="11">
      <t>ヨボウ</t>
    </rPh>
    <phoneticPr fontId="2"/>
  </si>
  <si>
    <t>（３１）　指定介護予防支援の具体的取扱方針</t>
    <phoneticPr fontId="2"/>
  </si>
  <si>
    <t>（３２）　介護予防支援の提供にあたっての留意点</t>
    <rPh sb="5" eb="7">
      <t>カイゴ</t>
    </rPh>
    <rPh sb="7" eb="9">
      <t>ヨボウ</t>
    </rPh>
    <rPh sb="9" eb="11">
      <t>シエン</t>
    </rPh>
    <rPh sb="12" eb="14">
      <t>テイキョウ</t>
    </rPh>
    <rPh sb="20" eb="22">
      <t>リュウイ</t>
    </rPh>
    <rPh sb="22" eb="23">
      <t>テン</t>
    </rPh>
    <phoneticPr fontId="2"/>
  </si>
  <si>
    <t>利用者に対するサービスの提供により事故が発生した場合には、保険者、当該利用者の家族、居宅介護支援事業者に対して連絡するとともに、必要な措置を講じている。</t>
    <rPh sb="0" eb="3">
      <t>リヨウシャ</t>
    </rPh>
    <rPh sb="4" eb="5">
      <t>タイ</t>
    </rPh>
    <rPh sb="12" eb="14">
      <t>テイキョウ</t>
    </rPh>
    <rPh sb="17" eb="19">
      <t>ジコ</t>
    </rPh>
    <rPh sb="20" eb="22">
      <t>ハッセイ</t>
    </rPh>
    <rPh sb="24" eb="26">
      <t>バアイ</t>
    </rPh>
    <rPh sb="29" eb="32">
      <t>ホケンシャ</t>
    </rPh>
    <rPh sb="33" eb="35">
      <t>トウガイ</t>
    </rPh>
    <rPh sb="35" eb="38">
      <t>リヨウシャ</t>
    </rPh>
    <rPh sb="39" eb="41">
      <t>カゾク</t>
    </rPh>
    <rPh sb="42" eb="44">
      <t>キョタク</t>
    </rPh>
    <rPh sb="44" eb="46">
      <t>カイゴ</t>
    </rPh>
    <rPh sb="46" eb="48">
      <t>シエン</t>
    </rPh>
    <rPh sb="48" eb="51">
      <t>ジギョウシャ</t>
    </rPh>
    <rPh sb="52" eb="53">
      <t>タイ</t>
    </rPh>
    <rPh sb="55" eb="57">
      <t>レンラク</t>
    </rPh>
    <rPh sb="64" eb="66">
      <t>ヒツヨウ</t>
    </rPh>
    <rPh sb="67" eb="69">
      <t>ソチ</t>
    </rPh>
    <rPh sb="70" eb="71">
      <t>コウ</t>
    </rPh>
    <phoneticPr fontId="25"/>
  </si>
  <si>
    <t>事故の状況及び事故に際して採った処置について記録し、５年間保存している。</t>
    <rPh sb="0" eb="2">
      <t>ジコ</t>
    </rPh>
    <rPh sb="3" eb="5">
      <t>ジョウキョウ</t>
    </rPh>
    <rPh sb="5" eb="6">
      <t>オヨ</t>
    </rPh>
    <rPh sb="7" eb="9">
      <t>ジコ</t>
    </rPh>
    <rPh sb="10" eb="11">
      <t>サイ</t>
    </rPh>
    <rPh sb="13" eb="14">
      <t>ト</t>
    </rPh>
    <rPh sb="16" eb="18">
      <t>ショチ</t>
    </rPh>
    <rPh sb="22" eb="24">
      <t>キロク</t>
    </rPh>
    <rPh sb="27" eb="29">
      <t>ネンカン</t>
    </rPh>
    <rPh sb="29" eb="31">
      <t>ホゾン</t>
    </rPh>
    <phoneticPr fontId="25"/>
  </si>
  <si>
    <t>利用者に対するサービスの提供により賠償すべき事故が発生した場合には、損害賠償を速やかに行っている。</t>
    <rPh sb="0" eb="3">
      <t>リヨウシャ</t>
    </rPh>
    <rPh sb="4" eb="5">
      <t>タイ</t>
    </rPh>
    <rPh sb="12" eb="14">
      <t>テイキョウ</t>
    </rPh>
    <rPh sb="17" eb="19">
      <t>バイショウ</t>
    </rPh>
    <rPh sb="22" eb="24">
      <t>ジコ</t>
    </rPh>
    <rPh sb="25" eb="27">
      <t>ハッセイ</t>
    </rPh>
    <rPh sb="29" eb="31">
      <t>バアイ</t>
    </rPh>
    <rPh sb="34" eb="38">
      <t>ソンガイバイショウ</t>
    </rPh>
    <rPh sb="39" eb="40">
      <t>スミ</t>
    </rPh>
    <rPh sb="43" eb="44">
      <t>オコナ</t>
    </rPh>
    <phoneticPr fontId="25"/>
  </si>
  <si>
    <t>事故記録簿（ヒヤリハット簿）等を整備している。</t>
    <rPh sb="0" eb="2">
      <t>ジコ</t>
    </rPh>
    <rPh sb="2" eb="5">
      <t>キロクボ</t>
    </rPh>
    <rPh sb="12" eb="13">
      <t>ボ</t>
    </rPh>
    <rPh sb="14" eb="15">
      <t>トウ</t>
    </rPh>
    <rPh sb="16" eb="18">
      <t>セイビ</t>
    </rPh>
    <phoneticPr fontId="25"/>
  </si>
  <si>
    <t>事故報告書の様式、手順等を知っている。</t>
    <rPh sb="0" eb="2">
      <t>ジコ</t>
    </rPh>
    <rPh sb="2" eb="5">
      <t>ホウコクショ</t>
    </rPh>
    <rPh sb="6" eb="8">
      <t>ヨウシキ</t>
    </rPh>
    <rPh sb="9" eb="11">
      <t>テジュン</t>
    </rPh>
    <rPh sb="11" eb="12">
      <t>トウ</t>
    </rPh>
    <rPh sb="13" eb="14">
      <t>シ</t>
    </rPh>
    <phoneticPr fontId="25"/>
  </si>
  <si>
    <t>損害賠償保険に加入している。</t>
    <rPh sb="0" eb="2">
      <t>ソンガイ</t>
    </rPh>
    <rPh sb="2" eb="4">
      <t>バイショウ</t>
    </rPh>
    <rPh sb="4" eb="6">
      <t>ホケン</t>
    </rPh>
    <rPh sb="7" eb="9">
      <t>カニュウ</t>
    </rPh>
    <phoneticPr fontId="25"/>
  </si>
  <si>
    <t>事業所における虐待の防止のための対策を検討する委員会の会議（テレビ電話装置等を活用して行うものを含む。）を定期的に開催するとともに、その結果について、従業者に周知徹底を図っている。</t>
    <phoneticPr fontId="25"/>
  </si>
  <si>
    <t>事業所における虐待の防止のための指針を整備している。</t>
    <rPh sb="0" eb="3">
      <t>ジギョウショ</t>
    </rPh>
    <rPh sb="7" eb="9">
      <t>ギャクタイ</t>
    </rPh>
    <rPh sb="10" eb="12">
      <t>ボウシ</t>
    </rPh>
    <rPh sb="16" eb="18">
      <t>シシン</t>
    </rPh>
    <rPh sb="19" eb="21">
      <t>セイビ</t>
    </rPh>
    <phoneticPr fontId="25"/>
  </si>
  <si>
    <t>従業者に対し、虐待の防止のための研修を定期的に実施している。</t>
    <rPh sb="0" eb="3">
      <t>ジュウギョウシャ</t>
    </rPh>
    <rPh sb="4" eb="5">
      <t>タイ</t>
    </rPh>
    <rPh sb="7" eb="9">
      <t>ギャクタイ</t>
    </rPh>
    <rPh sb="10" eb="12">
      <t>ボウシ</t>
    </rPh>
    <rPh sb="16" eb="18">
      <t>ケンシュウ</t>
    </rPh>
    <rPh sb="19" eb="21">
      <t>テイキ</t>
    </rPh>
    <rPh sb="21" eb="22">
      <t>テキ</t>
    </rPh>
    <rPh sb="23" eb="25">
      <t>ジッシ</t>
    </rPh>
    <phoneticPr fontId="25"/>
  </si>
  <si>
    <t>虐待の防止に関する措置を適切に実施するための担当者を置いている。</t>
    <rPh sb="0" eb="2">
      <t>ギャクタイ</t>
    </rPh>
    <rPh sb="3" eb="5">
      <t>ボウシ</t>
    </rPh>
    <rPh sb="6" eb="7">
      <t>カン</t>
    </rPh>
    <rPh sb="9" eb="11">
      <t>ソチ</t>
    </rPh>
    <rPh sb="12" eb="14">
      <t>テキセツ</t>
    </rPh>
    <rPh sb="15" eb="17">
      <t>ジッシ</t>
    </rPh>
    <rPh sb="22" eb="25">
      <t>タントウシャ</t>
    </rPh>
    <rPh sb="26" eb="27">
      <t>オ</t>
    </rPh>
    <phoneticPr fontId="25"/>
  </si>
  <si>
    <t>【鎌倉市】　令和６年度　運営状況点検書</t>
    <rPh sb="1" eb="4">
      <t>カマクラシ</t>
    </rPh>
    <rPh sb="6" eb="8">
      <t>レイワ</t>
    </rPh>
    <rPh sb="9" eb="11">
      <t>ネンド</t>
    </rPh>
    <phoneticPr fontId="2"/>
  </si>
  <si>
    <r>
      <t xml:space="preserve">勤務形態
</t>
    </r>
    <r>
      <rPr>
        <sz val="10"/>
        <color theme="1"/>
        <rFont val="ＭＳ Ｐゴシック"/>
        <family val="3"/>
        <charset val="128"/>
      </rPr>
      <t>（該当するものに☑印）</t>
    </r>
    <phoneticPr fontId="2"/>
  </si>
  <si>
    <r>
      <t>　担当職員のうち、介護支援専門員</t>
    </r>
    <r>
      <rPr>
        <sz val="11"/>
        <color theme="1"/>
        <rFont val="ＭＳ Ｐゴシック"/>
        <family val="3"/>
        <charset val="128"/>
        <scheme val="minor"/>
      </rPr>
      <t>については、介護支援専門員証により有効期間の満了日を確認している。</t>
    </r>
    <phoneticPr fontId="2"/>
  </si>
  <si>
    <r>
      <t>令和６年１月～６月の担当職員の員数を、</t>
    </r>
    <r>
      <rPr>
        <u/>
        <sz val="11"/>
        <color theme="1"/>
        <rFont val="ＭＳ Ｐゴシック"/>
        <family val="3"/>
        <charset val="128"/>
      </rPr>
      <t>常勤換算後の人数ではなく、実人数</t>
    </r>
    <r>
      <rPr>
        <sz val="11"/>
        <color theme="1"/>
        <rFont val="ＭＳ Ｐゴシック"/>
        <family val="3"/>
        <charset val="128"/>
      </rPr>
      <t xml:space="preserve">
</t>
    </r>
    <r>
      <rPr>
        <u/>
        <sz val="11"/>
        <color theme="1"/>
        <rFont val="ＭＳ Ｐゴシック"/>
        <family val="3"/>
        <charset val="128"/>
      </rPr>
      <t>（延べ人数）</t>
    </r>
    <r>
      <rPr>
        <sz val="11"/>
        <color theme="1"/>
        <rFont val="ＭＳ Ｐゴシック"/>
        <family val="3"/>
        <charset val="128"/>
      </rPr>
      <t>で記載してください。PC入力の場合、合計は自動計算されます。</t>
    </r>
    <rPh sb="0" eb="2">
      <t>レイワ</t>
    </rPh>
    <rPh sb="3" eb="4">
      <t>ネン</t>
    </rPh>
    <rPh sb="8" eb="9">
      <t>ガツ</t>
    </rPh>
    <rPh sb="10" eb="12">
      <t>タントウ</t>
    </rPh>
    <rPh sb="12" eb="14">
      <t>ショクイン</t>
    </rPh>
    <rPh sb="43" eb="45">
      <t>キサイ</t>
    </rPh>
    <rPh sb="54" eb="56">
      <t>ニュウリョク</t>
    </rPh>
    <rPh sb="57" eb="59">
      <t>バアイ</t>
    </rPh>
    <rPh sb="60" eb="62">
      <t>ゴウケイ</t>
    </rPh>
    <rPh sb="63" eb="65">
      <t>ジドウ</t>
    </rPh>
    <rPh sb="65" eb="67">
      <t>ケイサン</t>
    </rPh>
    <phoneticPr fontId="2"/>
  </si>
  <si>
    <t>令和６年度</t>
    <rPh sb="0" eb="2">
      <t>レイワ</t>
    </rPh>
    <rPh sb="3" eb="5">
      <t>ネンド</t>
    </rPh>
    <rPh sb="4" eb="5">
      <t>ド</t>
    </rPh>
    <phoneticPr fontId="2"/>
  </si>
  <si>
    <t>令和６年度</t>
    <rPh sb="0" eb="2">
      <t>レイワ</t>
    </rPh>
    <rPh sb="3" eb="5">
      <t>ネンド</t>
    </rPh>
    <phoneticPr fontId="2"/>
  </si>
  <si>
    <t>令和６年１月～６月の利用者数を、記載してください。</t>
    <rPh sb="0" eb="2">
      <t>レイワ</t>
    </rPh>
    <rPh sb="3" eb="4">
      <t>ネン</t>
    </rPh>
    <rPh sb="8" eb="9">
      <t>ガツ</t>
    </rPh>
    <rPh sb="10" eb="12">
      <t>リヨウ</t>
    </rPh>
    <rPh sb="12" eb="13">
      <t>シャ</t>
    </rPh>
    <rPh sb="13" eb="14">
      <t>スウ</t>
    </rPh>
    <rPh sb="16" eb="18">
      <t>キサイ</t>
    </rPh>
    <phoneticPr fontId="2"/>
  </si>
  <si>
    <t>　毎月、市町村（国保連に委託している場合にあっては、当該国保連）に対し、介護予防サービス計画において位置付けられている指定介護予防サービス等のうち法定代理受領サービスとして位置付けたものに関する情報を記載した文書（給付管理票）を提出している。</t>
    <rPh sb="36" eb="38">
      <t>カイゴ</t>
    </rPh>
    <rPh sb="38" eb="40">
      <t>ヨボウ</t>
    </rPh>
    <phoneticPr fontId="2"/>
  </si>
  <si>
    <t>　介護予防サービス計画に位置付けられている基準該当介護予防サービスに係る特例介護予防サービス費の支給に係る事務に必要な情報を記載した文書を、市町村（国保連に委託している場合にあっては、当該国保連）に対して提出している。</t>
    <phoneticPr fontId="2"/>
  </si>
  <si>
    <r>
      <t>【原案作成】
　担当職員は、利用者の希望及び利用者についてのアセスメントの結果、利用者が目標とする生活、専門的観点からの目標と具体策、利用者及びその家族の意向、それらを踏まえた具体的な目標、その目標を達成するための支援の留意点、本人、指定介護予防サービス事業者、自発的な活動によるサービスを提供する者等が目標を達成するために行うべき支援内容並びにその期間等を記載した介護予防サービス計画の原案を作成している</t>
    </r>
    <r>
      <rPr>
        <sz val="11"/>
        <color theme="1"/>
        <rFont val="ＭＳ Ｐゴシック"/>
        <family val="3"/>
        <charset val="128"/>
        <scheme val="minor"/>
      </rPr>
      <t>。</t>
    </r>
    <rPh sb="1" eb="3">
      <t>ゲンアン</t>
    </rPh>
    <rPh sb="3" eb="5">
      <t>サクセイ</t>
    </rPh>
    <phoneticPr fontId="2"/>
  </si>
  <si>
    <t>【サービス担当者会議】
　担当職員は、サービス担当者会議（テレビ電話装置等を活用して行うもの（利用者又はその家族が参加する場合にあたっては、テレビ電話装置等の活用について同意を得ること）を含む。）の開催により、利用者の状況等に関する情報を担当職員が介護予防サービス計画の作成のために介護予防サービス計画の原案に位置付けた指定介護予防サービス等の担当者（以下「担当者」という。）と共有するとともに、当該介護予防サービス計画の原案の内容について、担当者から、専門的な見地からの意見を求めている。（ただし、やむを得ない理由がある場合については、担当者に対する照会等により意見を求めることができる。）</t>
    <rPh sb="5" eb="8">
      <t>タントウシャ</t>
    </rPh>
    <rPh sb="8" eb="10">
      <t>カイギ</t>
    </rPh>
    <rPh sb="119" eb="121">
      <t>タントウ</t>
    </rPh>
    <rPh sb="121" eb="123">
      <t>ショクイン</t>
    </rPh>
    <rPh sb="124" eb="126">
      <t>カイゴ</t>
    </rPh>
    <rPh sb="126" eb="128">
      <t>ヨボウ</t>
    </rPh>
    <rPh sb="132" eb="134">
      <t>ケイカク</t>
    </rPh>
    <rPh sb="135" eb="137">
      <t>サクセイ</t>
    </rPh>
    <rPh sb="141" eb="143">
      <t>カイゴ</t>
    </rPh>
    <rPh sb="143" eb="145">
      <t>ヨボウ</t>
    </rPh>
    <rPh sb="149" eb="151">
      <t>ケイカク</t>
    </rPh>
    <rPh sb="152" eb="154">
      <t>ゲンアン</t>
    </rPh>
    <rPh sb="155" eb="158">
      <t>イチヅ</t>
    </rPh>
    <rPh sb="160" eb="162">
      <t>シテイ</t>
    </rPh>
    <rPh sb="162" eb="164">
      <t>カイゴ</t>
    </rPh>
    <rPh sb="164" eb="166">
      <t>ヨボウ</t>
    </rPh>
    <rPh sb="170" eb="171">
      <t>トウ</t>
    </rPh>
    <rPh sb="176" eb="178">
      <t>イカ</t>
    </rPh>
    <rPh sb="179" eb="182">
      <t>タントウシャ</t>
    </rPh>
    <phoneticPr fontId="2"/>
  </si>
  <si>
    <r>
      <t>【説明・同意】
　担当職員は、介護予防サービス計画の原案に位置付けた指定介護予防サービス等について、保険給付の対象となるかどうかを区分した上で、当該介護予防サービス計画の原案の内容について利用者又はその家族に対して説明し、文書により利用者の同意を得ている</t>
    </r>
    <r>
      <rPr>
        <sz val="11"/>
        <color theme="1"/>
        <rFont val="ＭＳ Ｐゴシック"/>
        <family val="3"/>
        <charset val="128"/>
        <scheme val="minor"/>
      </rPr>
      <t>。</t>
    </r>
    <rPh sb="1" eb="3">
      <t>セツメイ</t>
    </rPh>
    <rPh sb="4" eb="6">
      <t>ドウイ</t>
    </rPh>
    <phoneticPr fontId="2"/>
  </si>
  <si>
    <r>
      <t>【交付】
　担当職員は、介護予防サービス計画を作成した際には、当該介護予防サービス計画を利用者及び担当者に交付している</t>
    </r>
    <r>
      <rPr>
        <sz val="11"/>
        <color theme="1"/>
        <rFont val="ＭＳ Ｐゴシック"/>
        <family val="3"/>
        <charset val="128"/>
        <scheme val="minor"/>
      </rPr>
      <t>。</t>
    </r>
    <rPh sb="1" eb="3">
      <t>コウフ</t>
    </rPh>
    <phoneticPr fontId="2"/>
  </si>
  <si>
    <r>
      <t>【個別サービス計画作成及び提出依頼】
　担当職員は、介護予防サービス計画に位置付けた指定介護予防サービス事業者等に対して、介護予防訪問看護計画書等指定介護予防サービス基準条例において位置付けられている計画の提出を求めている</t>
    </r>
    <r>
      <rPr>
        <sz val="11"/>
        <color theme="1"/>
        <rFont val="ＭＳ Ｐゴシック"/>
        <family val="3"/>
        <charset val="128"/>
        <scheme val="minor"/>
      </rPr>
      <t>（入手している）。</t>
    </r>
    <rPh sb="1" eb="3">
      <t>コベツ</t>
    </rPh>
    <rPh sb="7" eb="9">
      <t>ケイカク</t>
    </rPh>
    <rPh sb="9" eb="11">
      <t>サクセイ</t>
    </rPh>
    <rPh sb="11" eb="12">
      <t>オヨ</t>
    </rPh>
    <rPh sb="112" eb="114">
      <t>ニュウシュ</t>
    </rPh>
    <phoneticPr fontId="2"/>
  </si>
  <si>
    <r>
      <t>　担当職員は、介護保険施設等から退院又は退所しようとする要支援者から依頼があった場合には、居宅における生活へ円滑に移行できるよう、あらかじめ、介護予防サービス計画の作成等の援助を行っている</t>
    </r>
    <r>
      <rPr>
        <sz val="11"/>
        <color theme="1"/>
        <rFont val="ＭＳ Ｐゴシック"/>
        <family val="3"/>
        <charset val="128"/>
        <scheme val="minor"/>
      </rPr>
      <t>。</t>
    </r>
    <phoneticPr fontId="2"/>
  </si>
  <si>
    <r>
      <t>　担当職員は、利用者が介護予防訪問看護、介護予防訪問リハビリテーション、介護予防通所リハビリテーション、介護予防居宅療養管理指導及び介護予防短期入所療養介護の医療サービスの利用を希望している場合その他必要な場合には、利用者の同意を得て主治の医師又は歯科医師（以下「主治の医師等」という。）の意見を求めている</t>
    </r>
    <r>
      <rPr>
        <sz val="11"/>
        <color theme="1"/>
        <rFont val="ＭＳ Ｐゴシック"/>
        <family val="3"/>
        <charset val="128"/>
        <scheme val="minor"/>
      </rPr>
      <t>。
※主治医等が必要性を認めたものに限られるため、医療サービスを介護予防サービス計画に位置付ける場合、主治医等の指示があることを確認しなければならない。</t>
    </r>
    <rPh sb="52" eb="56">
      <t>カイゴヨボウ</t>
    </rPh>
    <rPh sb="56" eb="64">
      <t>キョタクリョウヨウカンリシドウ</t>
    </rPh>
    <rPh sb="64" eb="65">
      <t>オヨ</t>
    </rPh>
    <rPh sb="66" eb="70">
      <t>カイゴヨボウ</t>
    </rPh>
    <rPh sb="70" eb="74">
      <t>タンキニュウショ</t>
    </rPh>
    <phoneticPr fontId="2"/>
  </si>
  <si>
    <t>　問29の場合において、担当職員は、介護予防サービス計画を作成した際には、当該介護予防サービス計画を主治の医師等に交付している。</t>
    <rPh sb="12" eb="14">
      <t>タントウ</t>
    </rPh>
    <rPh sb="14" eb="16">
      <t>ショクイン</t>
    </rPh>
    <rPh sb="18" eb="20">
      <t>カイゴ</t>
    </rPh>
    <rPh sb="20" eb="22">
      <t>ヨボウ</t>
    </rPh>
    <rPh sb="39" eb="41">
      <t>カイゴ</t>
    </rPh>
    <rPh sb="41" eb="43">
      <t>ヨボウ</t>
    </rPh>
    <phoneticPr fontId="2"/>
  </si>
  <si>
    <r>
      <t>　担当職員は、介護予防サービス計画に介護予防訪問看護、介護予防通所リハビリテーション等の医療サービスを位置付ける場合にあっては、当該医療サービスに係る主治の医師等の指示がある場合に限り行っている</t>
    </r>
    <r>
      <rPr>
        <sz val="10"/>
        <color theme="1"/>
        <rFont val="ＭＳ Ｐゴシック"/>
        <family val="3"/>
        <charset val="128"/>
      </rPr>
      <t>。</t>
    </r>
    <r>
      <rPr>
        <sz val="11"/>
        <color theme="1"/>
        <rFont val="ＭＳ Ｐゴシック"/>
        <family val="3"/>
        <charset val="128"/>
      </rPr>
      <t xml:space="preserve">
　また、医療サービス以外の指定介護予防サービス等を位置づける場合にあっては、当該指定介護予防サービス等に係る主治の医師等の医学的観点からの留意事項が示されているときは、当該留意点を尊重して行っている。</t>
    </r>
    <rPh sb="103" eb="105">
      <t>イリョウ</t>
    </rPh>
    <rPh sb="109" eb="111">
      <t>イガイ</t>
    </rPh>
    <rPh sb="112" eb="114">
      <t>シテイ</t>
    </rPh>
    <rPh sb="114" eb="116">
      <t>カイゴ</t>
    </rPh>
    <rPh sb="116" eb="118">
      <t>ヨボウ</t>
    </rPh>
    <rPh sb="122" eb="123">
      <t>トウ</t>
    </rPh>
    <rPh sb="124" eb="126">
      <t>イチ</t>
    </rPh>
    <rPh sb="129" eb="131">
      <t>バアイ</t>
    </rPh>
    <rPh sb="137" eb="139">
      <t>トウガイ</t>
    </rPh>
    <rPh sb="139" eb="141">
      <t>シテイ</t>
    </rPh>
    <rPh sb="141" eb="143">
      <t>カイゴ</t>
    </rPh>
    <rPh sb="143" eb="145">
      <t>ヨボウ</t>
    </rPh>
    <rPh sb="149" eb="150">
      <t>トウ</t>
    </rPh>
    <rPh sb="151" eb="152">
      <t>カカ</t>
    </rPh>
    <phoneticPr fontId="2"/>
  </si>
  <si>
    <r>
      <t>　担当職員は、介護予防サービス計画に介護予防短期入所生活介護又は介護予防短期入所療養介護を位置付ける場合にあっては、利用者の居宅における自立した日常生活の維持に十分に留意するものとし、利用者の心身の状況等を勘案して特に必要と認められる場合を除き、介護予防短期入所生活介護及び介護予防短期入所療養介護を利用する日数が要支援認定の有効期間のおおむね半数を超えないようにしている</t>
    </r>
    <r>
      <rPr>
        <sz val="11"/>
        <color theme="1"/>
        <rFont val="ＭＳ Ｐゴシック"/>
        <family val="3"/>
        <charset val="128"/>
        <scheme val="minor"/>
      </rPr>
      <t>。</t>
    </r>
    <r>
      <rPr>
        <sz val="11"/>
        <color theme="1"/>
        <rFont val="ＭＳ Ｐゴシック"/>
        <family val="3"/>
        <charset val="128"/>
      </rPr>
      <t xml:space="preserve">
※要支援認定の有効期間のおおむね半数を超えないという目安は、原則として上限基準であることを踏まえ、介護予防サービス計画の作成過程における個々の利用者の心身の状況やその置かれている環境等の適切な評価に基づき、適切な介護予防サービス計画を作成する必要があることを理解している。</t>
    </r>
    <rPh sb="317" eb="319">
      <t>リカイ</t>
    </rPh>
    <phoneticPr fontId="2"/>
  </si>
  <si>
    <r>
      <t>　担当職員は、介護予防サービス計画に介護予防福祉用具貸与を位置づける場合にあっては、その利用の妥当性を検討し、当該計画に介護予防福祉用具貸与が必要な理由を記載するとともに、必要に応じて随時、サービス担当者会議を開催し、その継続の必要性について検証をした上で、継続が必要な場合にはその理由を介護予防サービス計画に記載している</t>
    </r>
    <r>
      <rPr>
        <sz val="11"/>
        <color theme="1"/>
        <rFont val="ＭＳ Ｐゴシック"/>
        <family val="3"/>
        <charset val="128"/>
        <scheme val="minor"/>
      </rPr>
      <t>。</t>
    </r>
    <phoneticPr fontId="2"/>
  </si>
  <si>
    <r>
      <t>　担当職員は、介護予防サービス計画に特定介護予防福祉用具販売を位置付ける場合にあっては、その利用の妥当性を検討し、当該計画に特定介護予防福祉用具販売が必要な理由を記載している</t>
    </r>
    <r>
      <rPr>
        <sz val="11"/>
        <color theme="1"/>
        <rFont val="ＭＳ Ｐゴシック"/>
        <family val="3"/>
        <charset val="128"/>
      </rPr>
      <t>。</t>
    </r>
    <phoneticPr fontId="2"/>
  </si>
  <si>
    <r>
      <t>　</t>
    </r>
    <r>
      <rPr>
        <sz val="11"/>
        <color theme="1"/>
        <rFont val="ＭＳ Ｐゴシック"/>
        <family val="3"/>
        <charset val="128"/>
      </rPr>
      <t>担当職員は、利用者が提示する被保険者証に、法第73条第２項に規定する認定審査会意見又は法第37条第１項の規定による指定に係る介護予防サービスの種類若しくは地域密着型介護予防サービスの種類についての記載がある場合には、利用者にその趣旨(同条第１項の規定による指定に係る介護予防サービス若しくは地域密着型介護予防サービスの種類については、その変更の申請ができることを含む。)を説明し、理解を得た上で、その内容に沿って介護予防サービス計画を作成している。</t>
    </r>
    <phoneticPr fontId="2"/>
  </si>
  <si>
    <r>
      <t>　担当職員は、要支援認定を受けている利用者が要介護認定を受けた場合には、指定居宅介護支援事業者と当該利用者に係る必要な情報を提供する等の連携を図っている</t>
    </r>
    <r>
      <rPr>
        <sz val="11"/>
        <color theme="1"/>
        <rFont val="ＭＳ Ｐゴシック"/>
        <family val="3"/>
        <charset val="128"/>
        <scheme val="minor"/>
      </rPr>
      <t>。</t>
    </r>
    <phoneticPr fontId="2"/>
  </si>
  <si>
    <r>
      <t>（５）　業務継続計画未策定減算　</t>
    </r>
    <r>
      <rPr>
        <sz val="10"/>
        <color theme="1"/>
        <rFont val="ＭＳ Ｐゴシック"/>
        <family val="3"/>
        <charset val="128"/>
      </rPr>
      <t>※令和７年３月３１日までの間、減算を適用しない</t>
    </r>
    <rPh sb="4" eb="6">
      <t>ギョウム</t>
    </rPh>
    <rPh sb="6" eb="8">
      <t>ケイゾク</t>
    </rPh>
    <rPh sb="8" eb="10">
      <t>ケイカク</t>
    </rPh>
    <rPh sb="10" eb="11">
      <t>ミ</t>
    </rPh>
    <rPh sb="11" eb="13">
      <t>サクテイ</t>
    </rPh>
    <rPh sb="13" eb="15">
      <t>ゲンサン</t>
    </rPh>
    <rPh sb="17" eb="19">
      <t>レイワ</t>
    </rPh>
    <rPh sb="20" eb="21">
      <t>ネン</t>
    </rPh>
    <rPh sb="22" eb="23">
      <t>ツキ</t>
    </rPh>
    <rPh sb="25" eb="26">
      <t>ヒ</t>
    </rPh>
    <rPh sb="29" eb="30">
      <t>アイダ</t>
    </rPh>
    <rPh sb="31" eb="33">
      <t>ゲンサン</t>
    </rPh>
    <rPh sb="34" eb="36">
      <t>テキヨウ</t>
    </rPh>
    <phoneticPr fontId="2"/>
  </si>
  <si>
    <r>
      <t>次の添付書類を忘れずに作成し、添付して下さい。
・勤務形態一覧表</t>
    </r>
    <r>
      <rPr>
        <sz val="11"/>
        <color theme="1"/>
        <rFont val="ＭＳ Ｐゴシック"/>
        <family val="3"/>
        <charset val="128"/>
        <scheme val="minor"/>
      </rPr>
      <t xml:space="preserve">
・介護予防支援事業所従業者の状況</t>
    </r>
    <rPh sb="0" eb="1">
      <t>ツギ</t>
    </rPh>
    <rPh sb="2" eb="4">
      <t>テンプ</t>
    </rPh>
    <rPh sb="4" eb="6">
      <t>ショルイ</t>
    </rPh>
    <rPh sb="7" eb="8">
      <t>ワス</t>
    </rPh>
    <rPh sb="11" eb="13">
      <t>サクセイ</t>
    </rPh>
    <rPh sb="15" eb="17">
      <t>テンプ</t>
    </rPh>
    <rPh sb="19" eb="20">
      <t>クダ</t>
    </rPh>
    <rPh sb="25" eb="27">
      <t>キンム</t>
    </rPh>
    <rPh sb="27" eb="29">
      <t>ケイタイ</t>
    </rPh>
    <rPh sb="29" eb="31">
      <t>イチラン</t>
    </rPh>
    <rPh sb="31" eb="32">
      <t>ヒョウ</t>
    </rPh>
    <rPh sb="34" eb="36">
      <t>カイゴ</t>
    </rPh>
    <rPh sb="35" eb="36">
      <t>ゴ</t>
    </rPh>
    <rPh sb="36" eb="38">
      <t>ヨボウ</t>
    </rPh>
    <rPh sb="38" eb="40">
      <t>シエン</t>
    </rPh>
    <rPh sb="40" eb="43">
      <t>ジギョウショ</t>
    </rPh>
    <rPh sb="43" eb="46">
      <t>ジュウギョウシャ</t>
    </rPh>
    <rPh sb="47" eb="49">
      <t>ジョウキョウ</t>
    </rPh>
    <phoneticPr fontId="2"/>
  </si>
  <si>
    <r>
      <t>　重要事項説明書に、次の項目を記載している。
　</t>
    </r>
    <r>
      <rPr>
        <sz val="10"/>
        <color theme="1"/>
        <rFont val="ＭＳ Ｐゴシック"/>
        <family val="3"/>
        <charset val="128"/>
        <scheme val="minor"/>
      </rPr>
      <t>ア　法人及び事業所の概要（法人名、事業所名、事業所番号、併設サービスなど）
　イ　事業所の営業日、営業時間
　ウ　指定介護予防支援の提供方法及び内容
　エ　利用料その他の費用の額
　オ　通常の事業の実施地域
　カ　従業者の勤務体制
　キ　秘密の保持
　ク　事故発生時の対応
　ケ　苦情・相談体制（事業所担当、市町村、国民健康保険団体連合会などの窓口も記載）
　コ　その他利用申込者がサービスを選択するために必要な重要事項</t>
    </r>
    <phoneticPr fontId="2"/>
  </si>
  <si>
    <r>
      <t>　事業所の担当職員に身分を証する書類を携行させ、初回訪問時</t>
    </r>
    <r>
      <rPr>
        <sz val="11"/>
        <color theme="1"/>
        <rFont val="ＭＳ Ｐゴシック"/>
        <family val="3"/>
        <charset val="128"/>
      </rPr>
      <t>及び利用者又はその家族から求められたときは、これを提示すべき旨を指導している。</t>
    </r>
    <rPh sb="1" eb="4">
      <t>ジギョウショ</t>
    </rPh>
    <rPh sb="5" eb="9">
      <t>タントウショクイン</t>
    </rPh>
    <rPh sb="29" eb="30">
      <t>オヨ</t>
    </rPh>
    <rPh sb="34" eb="35">
      <t>マタ</t>
    </rPh>
    <phoneticPr fontId="2"/>
  </si>
  <si>
    <r>
      <t>　指定介護予防支援事業所ごとに、事業の運営についての重要事項に関する規程（運営規程）として次に掲げる事項を定めて</t>
    </r>
    <r>
      <rPr>
        <sz val="11"/>
        <color theme="1"/>
        <rFont val="ＭＳ Ｐゴシック"/>
        <family val="3"/>
        <charset val="128"/>
      </rPr>
      <t>いる。</t>
    </r>
    <r>
      <rPr>
        <sz val="11"/>
        <color theme="1"/>
        <rFont val="ＭＳ Ｐゴシック"/>
        <family val="3"/>
        <charset val="128"/>
        <scheme val="minor"/>
      </rPr>
      <t>（運営規程に記載している項目に○をしてください。）</t>
    </r>
    <rPh sb="3" eb="5">
      <t>カイゴ</t>
    </rPh>
    <rPh sb="5" eb="7">
      <t>ヨボウ</t>
    </rPh>
    <rPh sb="37" eb="39">
      <t>ウンエイ</t>
    </rPh>
    <rPh sb="39" eb="41">
      <t>キテイ</t>
    </rPh>
    <rPh sb="60" eb="62">
      <t>ウンエイ</t>
    </rPh>
    <rPh sb="62" eb="64">
      <t>キテイ</t>
    </rPh>
    <phoneticPr fontId="2"/>
  </si>
  <si>
    <r>
      <t xml:space="preserve">　利用者に対し適切な指定介護予防支援を提供できるよう、指定介護予防支援事業所ごとに担当職員その他の従業者の勤務の体制を定めている。
</t>
    </r>
    <r>
      <rPr>
        <sz val="10"/>
        <color theme="1"/>
        <rFont val="ＭＳ Ｐゴシック"/>
        <family val="3"/>
        <charset val="128"/>
      </rPr>
      <t>※原則として月ごとの勤務形態一覧表を作成し、担当職員については、日々の勤務時間、常勤・非常勤の別、管理者との兼務関係等を明確にしておく必要がある。</t>
    </r>
    <rPh sb="12" eb="14">
      <t>カイゴ</t>
    </rPh>
    <rPh sb="14" eb="16">
      <t>ヨボウ</t>
    </rPh>
    <rPh sb="29" eb="33">
      <t>カイゴヨボウ</t>
    </rPh>
    <rPh sb="41" eb="43">
      <t>タントウ</t>
    </rPh>
    <rPh sb="43" eb="45">
      <t>ショクイン</t>
    </rPh>
    <rPh sb="79" eb="81">
      <t>ケイタイ</t>
    </rPh>
    <rPh sb="81" eb="83">
      <t>イチラン</t>
    </rPh>
    <rPh sb="89" eb="93">
      <t>タントウショクイン</t>
    </rPh>
    <phoneticPr fontId="2"/>
  </si>
  <si>
    <r>
      <t xml:space="preserve">　事業を行うために必要な広さの区画を有するとともに、指定介護予防支援の提供に必要な設備及び備品等を備えている。
</t>
    </r>
    <r>
      <rPr>
        <sz val="10"/>
        <color theme="1"/>
        <rFont val="ＭＳ Ｐゴシック"/>
        <family val="3"/>
        <charset val="128"/>
      </rPr>
      <t>※レイアウトを変更する場合、「変更届」の提出が必要です。</t>
    </r>
    <rPh sb="28" eb="32">
      <t>カイゴヨボウ</t>
    </rPh>
    <rPh sb="32" eb="34">
      <t>シエン</t>
    </rPh>
    <rPh sb="69" eb="71">
      <t>バアイ</t>
    </rPh>
    <phoneticPr fontId="2"/>
  </si>
  <si>
    <r>
      <t xml:space="preserve">　事業所の担当職員その他の従業者及び担当職員その他の従業者であった者が、正当な理由なく、その業務上知り得た利用者又はその家族の秘密を漏らすことのないよう、必要な措置を講じている。
</t>
    </r>
    <r>
      <rPr>
        <sz val="10"/>
        <color theme="1"/>
        <rFont val="ＭＳ Ｐゴシック"/>
        <family val="3"/>
        <charset val="128"/>
      </rPr>
      <t>※具体的には、従業者の雇用時に、在職期間中だけでなく、退職後も秘密を保持することを取り決め、例えば、違約金の定めを置くなどの措置を講じることが必要です。</t>
    </r>
    <rPh sb="1" eb="4">
      <t>ジギョウショ</t>
    </rPh>
    <rPh sb="16" eb="17">
      <t>オヨ</t>
    </rPh>
    <rPh sb="33" eb="34">
      <t>モノ</t>
    </rPh>
    <rPh sb="108" eb="110">
      <t>ザイショク</t>
    </rPh>
    <rPh sb="110" eb="112">
      <t>キカン</t>
    </rPh>
    <rPh sb="112" eb="113">
      <t>チュウ</t>
    </rPh>
    <rPh sb="163" eb="165">
      <t>ヒツヨウ</t>
    </rPh>
    <phoneticPr fontId="2"/>
  </si>
  <si>
    <r>
      <t>　指定介護予防支援事業所について広告</t>
    </r>
    <r>
      <rPr>
        <sz val="11"/>
        <color theme="1"/>
        <rFont val="ＭＳ Ｐゴシック"/>
        <family val="3"/>
        <charset val="128"/>
      </rPr>
      <t>している</t>
    </r>
    <r>
      <rPr>
        <sz val="11"/>
        <color theme="1"/>
        <rFont val="ＭＳ Ｐゴシック"/>
        <family val="3"/>
        <charset val="128"/>
        <scheme val="minor"/>
      </rPr>
      <t>場合、その内容が虚偽又は誇大なもの</t>
    </r>
    <r>
      <rPr>
        <u/>
        <sz val="11"/>
        <color theme="1"/>
        <rFont val="ＭＳ Ｐゴシック"/>
        <family val="3"/>
        <charset val="128"/>
      </rPr>
      <t>ではない。</t>
    </r>
    <rPh sb="3" eb="7">
      <t>カイゴヨボウ</t>
    </rPh>
    <phoneticPr fontId="2"/>
  </si>
  <si>
    <r>
      <t>　事業者及び管理者は、介護予防サービス計画の作成又は変更に関し、事業所の担当職員に対して特定の介護予防サービス事業者等によるサービスを位置付けるべき旨の指示等をして</t>
    </r>
    <r>
      <rPr>
        <u/>
        <sz val="11"/>
        <color theme="1"/>
        <rFont val="ＭＳ Ｐゴシック"/>
        <family val="3"/>
        <charset val="128"/>
      </rPr>
      <t>いない。</t>
    </r>
    <rPh sb="11" eb="13">
      <t>カイゴ</t>
    </rPh>
    <rPh sb="13" eb="15">
      <t>ヨボウ</t>
    </rPh>
    <rPh sb="36" eb="38">
      <t>タントウ</t>
    </rPh>
    <rPh sb="38" eb="40">
      <t>ショクイン</t>
    </rPh>
    <rPh sb="47" eb="49">
      <t>カイゴ</t>
    </rPh>
    <rPh sb="49" eb="51">
      <t>ヨボウ</t>
    </rPh>
    <rPh sb="74" eb="75">
      <t>ムネ</t>
    </rPh>
    <rPh sb="78" eb="79">
      <t>トウ</t>
    </rPh>
    <phoneticPr fontId="2"/>
  </si>
  <si>
    <r>
      <t>　事業所の担当職員は、介護予防サービス計画の作成又は変更に関し、利用者に対して特定の介護予防サービス事業者等によるサービスを利用すべき旨の指示等を行って</t>
    </r>
    <r>
      <rPr>
        <u/>
        <sz val="11"/>
        <color theme="1"/>
        <rFont val="ＭＳ Ｐゴシック"/>
        <family val="3"/>
        <charset val="128"/>
      </rPr>
      <t>いない。</t>
    </r>
    <rPh sb="5" eb="7">
      <t>タントウ</t>
    </rPh>
    <rPh sb="7" eb="9">
      <t>ショクイン</t>
    </rPh>
    <rPh sb="11" eb="15">
      <t>カイゴヨボウ</t>
    </rPh>
    <rPh sb="42" eb="44">
      <t>カイゴ</t>
    </rPh>
    <rPh sb="44" eb="46">
      <t>ヨボウ</t>
    </rPh>
    <phoneticPr fontId="2"/>
  </si>
  <si>
    <r>
      <t>　事業者及びその従業者は、介護予防サービス計画</t>
    </r>
    <r>
      <rPr>
        <sz val="11"/>
        <color theme="1"/>
        <rFont val="ＭＳ Ｐゴシック"/>
        <family val="3"/>
        <charset val="128"/>
      </rPr>
      <t>の</t>
    </r>
    <r>
      <rPr>
        <sz val="11"/>
        <color theme="1"/>
        <rFont val="ＭＳ Ｐゴシック"/>
        <family val="3"/>
        <charset val="128"/>
        <scheme val="minor"/>
      </rPr>
      <t>作成又は変更に関し、利用者に対して特定の介護予防サービス事業者等によるサービスを利用させることの対償として、当該介護予防サービス事業者等から金品その他の財産上の利益を収受して</t>
    </r>
    <r>
      <rPr>
        <u/>
        <sz val="11"/>
        <color theme="1"/>
        <rFont val="ＭＳ Ｐゴシック"/>
        <family val="3"/>
        <charset val="128"/>
      </rPr>
      <t>いない。</t>
    </r>
    <rPh sb="13" eb="15">
      <t>カイゴ</t>
    </rPh>
    <rPh sb="15" eb="17">
      <t>ヨボウ</t>
    </rPh>
    <rPh sb="44" eb="48">
      <t>カイゴヨボウ</t>
    </rPh>
    <rPh sb="80" eb="84">
      <t>カイゴヨボウ</t>
    </rPh>
    <phoneticPr fontId="2"/>
  </si>
  <si>
    <r>
      <t>　自らが介護予防サービス計画に位置付けた指定介護予防サービス又は</t>
    </r>
    <r>
      <rPr>
        <sz val="11"/>
        <color theme="1"/>
        <rFont val="ＭＳ Ｐゴシック"/>
        <family val="3"/>
        <charset val="128"/>
      </rPr>
      <t>指定</t>
    </r>
    <r>
      <rPr>
        <sz val="11"/>
        <color theme="1"/>
        <rFont val="ＭＳ Ｐゴシック"/>
        <family val="3"/>
        <charset val="128"/>
        <scheme val="minor"/>
      </rPr>
      <t>地域密着型介護予防サービスに対する苦情の国民健康保険団体連合会への申立てに関して、利用者に対し必要な援助を行っている。</t>
    </r>
    <rPh sb="4" eb="8">
      <t>カイゴヨボウ</t>
    </rPh>
    <rPh sb="22" eb="26">
      <t>カイゴヨボウ</t>
    </rPh>
    <rPh sb="32" eb="34">
      <t>シテイ</t>
    </rPh>
    <rPh sb="39" eb="43">
      <t>カイゴヨボウ</t>
    </rPh>
    <phoneticPr fontId="2"/>
  </si>
  <si>
    <r>
      <t>　利用者に対する指定介護予防支援の提供に関する次に掲げる記録を整備し、その完結の日から</t>
    </r>
    <r>
      <rPr>
        <sz val="11"/>
        <color theme="1"/>
        <rFont val="ＭＳ Ｐゴシック"/>
        <family val="3"/>
        <charset val="128"/>
      </rPr>
      <t>５</t>
    </r>
    <r>
      <rPr>
        <sz val="11"/>
        <color theme="1"/>
        <rFont val="ＭＳ Ｐゴシック"/>
        <family val="3"/>
        <charset val="128"/>
        <scheme val="minor"/>
      </rPr>
      <t>年間保存している。</t>
    </r>
    <phoneticPr fontId="2"/>
  </si>
  <si>
    <r>
      <t>　担当職員は、アセスメントに当たっては、利用者の居宅を訪問し、利用者及びその家族に面接して行っている。この場合において、担当職員は、面接の趣旨を利用者及びその家族に対して十分に説明し、理解を得ている</t>
    </r>
    <r>
      <rPr>
        <sz val="11"/>
        <color theme="1"/>
        <rFont val="ＭＳ Ｐゴシック"/>
        <family val="3"/>
        <charset val="128"/>
        <scheme val="minor"/>
      </rPr>
      <t>。</t>
    </r>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</si>
</sst>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
    <numFmt numFmtId="177" formatCode="#,###&quot;人&quot;"/>
    <numFmt numFmtId="178" formatCode="0.0"/>
    <numFmt numFmtId="179" formatCode="#,##0.0;[Red]\-#,##0.0"/>
    <numFmt numFmtId="180" formatCode="#,##0.0&quot;人&quot;"/>
    <numFmt numFmtId="181" formatCode="#,##0&quot;人&quot;"/>
  </numFmts>
  <fonts count="43" x14ac:knownFonts="1">
    <font>
      <sz val="11"/>
      <color theme="1"/>
      <name val="ＭＳ Ｐゴシック"/>
      <family val="3"/>
      <charset val="128"/>
      <scheme val="minor"/>
    </font>
    <font>
      <sz val="11"/>
      <color theme="1"/>
      <name val="ＭＳ Ｐゴシック"/>
      <family val="2"/>
      <charset val="128"/>
      <scheme val="minor"/>
    </font>
    <font>
      <sz val="6"/>
      <name val="ＭＳ Ｐゴシック"/>
      <family val="3"/>
      <charset val="128"/>
    </font>
    <font>
      <sz val="12"/>
      <name val="ＭＳ Ｐゴシック"/>
      <family val="3"/>
      <charset val="128"/>
    </font>
    <font>
      <sz val="6"/>
      <name val="ＭＳ Ｐゴシック"/>
      <family val="3"/>
      <charset val="128"/>
      <scheme val="minor"/>
    </font>
    <font>
      <sz val="6"/>
      <name val="ＭＳ Ｐゴシック"/>
      <family val="2"/>
      <charset val="128"/>
      <scheme val="minor"/>
    </font>
    <font>
      <b/>
      <sz val="11"/>
      <color rgb="FFFF0000"/>
      <name val="ＭＳ Ｐゴシック"/>
      <family val="3"/>
      <charset val="128"/>
      <scheme val="minor"/>
    </font>
    <font>
      <sz val="14"/>
      <color theme="1"/>
      <name val="ＭＳ Ｐゴシック"/>
      <family val="3"/>
      <charset val="128"/>
    </font>
    <font>
      <sz val="11"/>
      <color theme="1"/>
      <name val="ＭＳ Ｐゴシック"/>
      <family val="3"/>
      <charset val="128"/>
      <scheme val="minor"/>
    </font>
    <font>
      <sz val="11"/>
      <color rgb="FFFF0000"/>
      <name val="ＭＳ Ｐゴシック"/>
      <family val="2"/>
      <charset val="128"/>
      <scheme val="minor"/>
    </font>
    <font>
      <sz val="16"/>
      <name val="HGSｺﾞｼｯｸM"/>
      <family val="3"/>
      <charset val="128"/>
    </font>
    <font>
      <b/>
      <sz val="16"/>
      <name val="HGSｺﾞｼｯｸM"/>
      <family val="3"/>
      <charset val="128"/>
    </font>
    <font>
      <b/>
      <sz val="14"/>
      <name val="HGSｺﾞｼｯｸM"/>
      <family val="3"/>
      <charset val="128"/>
    </font>
    <font>
      <sz val="14"/>
      <name val="HGSｺﾞｼｯｸM"/>
      <family val="3"/>
      <charset val="128"/>
    </font>
    <font>
      <b/>
      <sz val="12"/>
      <name val="HGSｺﾞｼｯｸM"/>
      <family val="3"/>
      <charset val="128"/>
    </font>
    <font>
      <sz val="12"/>
      <name val="HGSｺﾞｼｯｸM"/>
      <family val="3"/>
      <charset val="128"/>
    </font>
    <font>
      <sz val="11"/>
      <name val="HGSｺﾞｼｯｸM"/>
      <family val="3"/>
      <charset val="128"/>
    </font>
    <font>
      <sz val="10"/>
      <name val="HGSｺﾞｼｯｸM"/>
      <family val="3"/>
      <charset val="128"/>
    </font>
    <font>
      <b/>
      <sz val="10"/>
      <name val="HGSｺﾞｼｯｸM"/>
      <family val="3"/>
      <charset val="128"/>
    </font>
    <font>
      <b/>
      <sz val="12"/>
      <color rgb="FFFF0000"/>
      <name val="HGSｺﾞｼｯｸM"/>
      <family val="3"/>
      <charset val="128"/>
    </font>
    <font>
      <sz val="12"/>
      <name val="HGSｺﾞｼｯｸE"/>
      <family val="3"/>
      <charset val="128"/>
    </font>
    <font>
      <u/>
      <sz val="12"/>
      <name val="HGSｺﾞｼｯｸE"/>
      <family val="3"/>
      <charset val="128"/>
    </font>
    <font>
      <b/>
      <u/>
      <sz val="12"/>
      <name val="HGSｺﾞｼｯｸM"/>
      <family val="3"/>
      <charset val="128"/>
    </font>
    <font>
      <sz val="11"/>
      <name val="ＭＳ Ｐゴシック"/>
      <family val="2"/>
      <charset val="128"/>
      <scheme val="minor"/>
    </font>
    <font>
      <sz val="11"/>
      <color rgb="FF000000"/>
      <name val="ＭＳ Ｐゴシック"/>
      <family val="3"/>
      <charset val="128"/>
    </font>
    <font>
      <sz val="6"/>
      <name val="ＭＳ Ｐゴシック"/>
      <family val="3"/>
    </font>
    <font>
      <b/>
      <sz val="24"/>
      <color theme="1"/>
      <name val="ＭＳ Ｐゴシック"/>
      <family val="3"/>
      <charset val="128"/>
    </font>
    <font>
      <b/>
      <sz val="18"/>
      <color theme="1"/>
      <name val="ＭＳ Ｐゴシック"/>
      <family val="3"/>
      <charset val="128"/>
    </font>
    <font>
      <sz val="11"/>
      <color theme="1"/>
      <name val="ＭＳ Ｐゴシック"/>
      <family val="3"/>
      <charset val="128"/>
    </font>
    <font>
      <sz val="12"/>
      <color theme="1"/>
      <name val="ＭＳ Ｐゴシック"/>
      <family val="3"/>
      <charset val="128"/>
    </font>
    <font>
      <b/>
      <sz val="12"/>
      <color theme="1"/>
      <name val="ＭＳ Ｐゴシック"/>
      <family val="3"/>
      <charset val="128"/>
    </font>
    <font>
      <b/>
      <sz val="11"/>
      <color theme="1"/>
      <name val="ＭＳ Ｐゴシック"/>
      <family val="3"/>
      <charset val="128"/>
    </font>
    <font>
      <sz val="10"/>
      <color theme="1"/>
      <name val="ＭＳ Ｐゴシック"/>
      <family val="3"/>
      <charset val="128"/>
    </font>
    <font>
      <u/>
      <sz val="11"/>
      <color theme="1"/>
      <name val="ＭＳ Ｐゴシック"/>
      <family val="3"/>
      <charset val="128"/>
    </font>
    <font>
      <sz val="9"/>
      <color theme="1"/>
      <name val="ＭＳ Ｐゴシック"/>
      <family val="3"/>
      <charset val="128"/>
    </font>
    <font>
      <sz val="10"/>
      <color theme="1"/>
      <name val="ＭＳ Ｐゴシック"/>
      <family val="3"/>
      <charset val="128"/>
      <scheme val="minor"/>
    </font>
    <font>
      <b/>
      <sz val="11"/>
      <color theme="1"/>
      <name val="ＭＳ Ｐゴシック"/>
      <family val="3"/>
      <charset val="128"/>
      <scheme val="minor"/>
    </font>
    <font>
      <sz val="12"/>
      <color theme="1"/>
      <name val="HG丸ｺﾞｼｯｸM-PRO"/>
      <family val="3"/>
      <charset val="128"/>
    </font>
    <font>
      <b/>
      <sz val="16"/>
      <color theme="1"/>
      <name val="HG丸ｺﾞｼｯｸM-PRO"/>
      <family val="3"/>
      <charset val="128"/>
    </font>
    <font>
      <b/>
      <sz val="14"/>
      <color theme="1"/>
      <name val="ＭＳ Ｐゴシック"/>
      <family val="3"/>
      <charset val="128"/>
    </font>
    <font>
      <sz val="11"/>
      <color theme="1"/>
      <name val="ＭＳ Ｐゴシック"/>
      <family val="3"/>
    </font>
    <font>
      <b/>
      <sz val="11"/>
      <color theme="1"/>
      <name val="ＭＳ Ｐゴシック"/>
      <family val="3"/>
    </font>
    <font>
      <b/>
      <strike/>
      <sz val="11"/>
      <color theme="1"/>
      <name val="ＭＳ Ｐゴシック"/>
      <family val="3"/>
      <charset val="128"/>
    </font>
  </fonts>
  <fills count="9">
    <fill>
      <patternFill patternType="none"/>
    </fill>
    <fill>
      <patternFill patternType="gray125"/>
    </fill>
    <fill>
      <patternFill patternType="solid">
        <fgColor indexed="31"/>
        <bgColor indexed="64"/>
      </patternFill>
    </fill>
    <fill>
      <patternFill patternType="solid">
        <fgColor indexed="49"/>
        <bgColor indexed="64"/>
      </patternFill>
    </fill>
    <fill>
      <patternFill patternType="solid">
        <fgColor rgb="FF92D050"/>
        <bgColor indexed="64"/>
      </patternFill>
    </fill>
    <fill>
      <patternFill patternType="solid">
        <fgColor theme="8" tint="0.79998168889431442"/>
        <bgColor indexed="64"/>
      </patternFill>
    </fill>
    <fill>
      <patternFill patternType="solid">
        <fgColor rgb="FFFFFFCC"/>
        <bgColor indexed="64"/>
      </patternFill>
    </fill>
    <fill>
      <patternFill patternType="solid">
        <fgColor rgb="FFCCFFCC"/>
        <bgColor indexed="64"/>
      </patternFill>
    </fill>
    <fill>
      <patternFill patternType="solid">
        <fgColor theme="0"/>
        <bgColor indexed="64"/>
      </patternFill>
    </fill>
  </fills>
  <borders count="146">
    <border>
      <left/>
      <right/>
      <top/>
      <bottom/>
      <diagonal/>
    </border>
    <border>
      <left style="medium">
        <color indexed="64"/>
      </left>
      <right style="thin">
        <color indexed="64"/>
      </right>
      <top style="medium">
        <color indexed="64"/>
      </top>
      <bottom style="medium">
        <color indexed="64"/>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style="medium">
        <color indexed="64"/>
      </left>
      <right style="thin">
        <color indexed="64"/>
      </right>
      <top style="thin">
        <color indexed="64"/>
      </top>
      <bottom style="thin">
        <color indexed="64"/>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top/>
      <bottom style="medium">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bottom/>
      <diagonal/>
    </border>
    <border>
      <left style="double">
        <color indexed="64"/>
      </left>
      <right/>
      <top style="double">
        <color indexed="64"/>
      </top>
      <bottom/>
      <diagonal/>
    </border>
    <border>
      <left/>
      <right/>
      <top style="double">
        <color indexed="64"/>
      </top>
      <bottom/>
      <diagonal/>
    </border>
    <border>
      <left/>
      <right style="double">
        <color indexed="64"/>
      </right>
      <top style="double">
        <color indexed="64"/>
      </top>
      <bottom/>
      <diagonal/>
    </border>
    <border>
      <left/>
      <right style="double">
        <color indexed="64"/>
      </right>
      <top/>
      <bottom/>
      <diagonal/>
    </border>
    <border>
      <left style="double">
        <color indexed="64"/>
      </left>
      <right/>
      <top/>
      <bottom/>
      <diagonal/>
    </border>
    <border>
      <left style="double">
        <color indexed="64"/>
      </left>
      <right/>
      <top/>
      <bottom style="double">
        <color indexed="64"/>
      </bottom>
      <diagonal/>
    </border>
    <border>
      <left/>
      <right/>
      <top/>
      <bottom style="double">
        <color indexed="64"/>
      </bottom>
      <diagonal/>
    </border>
    <border>
      <left/>
      <right style="double">
        <color indexed="64"/>
      </right>
      <top/>
      <bottom style="double">
        <color indexed="64"/>
      </bottom>
      <diagonal/>
    </border>
    <border>
      <left style="slantDashDot">
        <color indexed="64"/>
      </left>
      <right/>
      <top style="slantDashDot">
        <color indexed="64"/>
      </top>
      <bottom/>
      <diagonal/>
    </border>
    <border>
      <left/>
      <right/>
      <top style="slantDashDot">
        <color indexed="64"/>
      </top>
      <bottom/>
      <diagonal/>
    </border>
    <border>
      <left/>
      <right style="slantDashDot">
        <color indexed="64"/>
      </right>
      <top style="slantDashDot">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thin">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style="thin">
        <color indexed="64"/>
      </right>
      <top/>
      <bottom style="thin">
        <color indexed="64"/>
      </bottom>
      <diagonal/>
    </border>
    <border>
      <left style="medium">
        <color indexed="64"/>
      </left>
      <right style="thin">
        <color indexed="64"/>
      </right>
      <top style="thin">
        <color indexed="64"/>
      </top>
      <bottom/>
      <diagonal/>
    </border>
    <border>
      <left style="thin">
        <color indexed="64"/>
      </left>
      <right/>
      <top/>
      <bottom/>
      <diagonal/>
    </border>
    <border>
      <left style="thin">
        <color indexed="64"/>
      </left>
      <right style="medium">
        <color indexed="64"/>
      </right>
      <top/>
      <bottom/>
      <diagonal/>
    </border>
    <border>
      <left style="thin">
        <color indexed="64"/>
      </left>
      <right/>
      <top/>
      <bottom style="medium">
        <color indexed="64"/>
      </bottom>
      <diagonal/>
    </border>
    <border>
      <left/>
      <right/>
      <top style="hair">
        <color indexed="64"/>
      </top>
      <bottom style="thin">
        <color indexed="64"/>
      </bottom>
      <diagonal/>
    </border>
    <border>
      <left style="thin">
        <color indexed="64"/>
      </left>
      <right/>
      <top/>
      <bottom style="thin">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medium">
        <color indexed="64"/>
      </right>
      <top style="hair">
        <color indexed="64"/>
      </top>
      <bottom style="hair">
        <color indexed="64"/>
      </bottom>
      <diagonal/>
    </border>
    <border>
      <left style="thin">
        <color indexed="64"/>
      </left>
      <right/>
      <top style="hair">
        <color indexed="64"/>
      </top>
      <bottom style="thin">
        <color indexed="64"/>
      </bottom>
      <diagonal/>
    </border>
    <border>
      <left style="thin">
        <color indexed="64"/>
      </left>
      <right/>
      <top style="medium">
        <color indexed="64"/>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style="thin">
        <color indexed="64"/>
      </right>
      <top/>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style="medium">
        <color indexed="64"/>
      </right>
      <top style="medium">
        <color indexed="64"/>
      </top>
      <bottom style="medium">
        <color indexed="64"/>
      </bottom>
      <diagonal/>
    </border>
    <border>
      <left style="slantDashDot">
        <color indexed="64"/>
      </left>
      <right/>
      <top/>
      <bottom style="slantDashDot">
        <color indexed="64"/>
      </bottom>
      <diagonal/>
    </border>
    <border>
      <left/>
      <right/>
      <top/>
      <bottom style="slantDashDot">
        <color indexed="64"/>
      </bottom>
      <diagonal/>
    </border>
    <border>
      <left/>
      <right style="slantDashDot">
        <color indexed="64"/>
      </right>
      <top/>
      <bottom style="slantDashDot">
        <color indexed="64"/>
      </bottom>
      <diagonal/>
    </border>
    <border>
      <left/>
      <right/>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right style="thin">
        <color indexed="64"/>
      </right>
      <top style="hair">
        <color indexed="64"/>
      </top>
      <bottom style="thin">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right/>
      <top style="medium">
        <color indexed="64"/>
      </top>
      <bottom style="thin">
        <color indexed="64"/>
      </bottom>
      <diagonal/>
    </border>
    <border>
      <left/>
      <right/>
      <top style="medium">
        <color indexed="64"/>
      </top>
      <bottom style="medium">
        <color indexed="64"/>
      </bottom>
      <diagonal/>
    </border>
    <border>
      <left/>
      <right style="medium">
        <color indexed="64"/>
      </right>
      <top style="thin">
        <color indexed="64"/>
      </top>
      <bottom style="hair">
        <color indexed="64"/>
      </bottom>
      <diagonal/>
    </border>
    <border>
      <left style="hair">
        <color indexed="64"/>
      </left>
      <right/>
      <top/>
      <bottom style="hair">
        <color indexed="64"/>
      </bottom>
      <diagonal/>
    </border>
    <border>
      <left/>
      <right/>
      <top/>
      <bottom style="hair">
        <color indexed="64"/>
      </bottom>
      <diagonal/>
    </border>
    <border>
      <left/>
      <right style="medium">
        <color indexed="64"/>
      </right>
      <top/>
      <bottom style="hair">
        <color indexed="64"/>
      </bottom>
      <diagonal/>
    </border>
    <border>
      <left style="thin">
        <color indexed="64"/>
      </left>
      <right style="medium">
        <color indexed="64"/>
      </right>
      <top style="thin">
        <color indexed="64"/>
      </top>
      <bottom/>
      <diagonal/>
    </border>
    <border>
      <left/>
      <right/>
      <top style="hair">
        <color indexed="64"/>
      </top>
      <bottom style="medium">
        <color indexed="64"/>
      </bottom>
      <diagonal/>
    </border>
    <border>
      <left/>
      <right style="medium">
        <color indexed="64"/>
      </right>
      <top style="hair">
        <color indexed="64"/>
      </top>
      <bottom style="medium">
        <color indexed="64"/>
      </bottom>
      <diagonal/>
    </border>
    <border>
      <left style="thin">
        <color indexed="64"/>
      </left>
      <right style="medium">
        <color indexed="64"/>
      </right>
      <top/>
      <bottom style="thin">
        <color indexed="64"/>
      </bottom>
      <diagonal/>
    </border>
    <border>
      <left style="hair">
        <color indexed="64"/>
      </left>
      <right/>
      <top style="hair">
        <color indexed="64"/>
      </top>
      <bottom style="medium">
        <color indexed="64"/>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diagonalDown="1">
      <left style="thin">
        <color indexed="64"/>
      </left>
      <right/>
      <top style="thin">
        <color indexed="64"/>
      </top>
      <bottom style="thin">
        <color indexed="64"/>
      </bottom>
      <diagonal style="dashed">
        <color indexed="64"/>
      </diagonal>
    </border>
    <border diagonalDown="1">
      <left/>
      <right/>
      <top style="thin">
        <color indexed="64"/>
      </top>
      <bottom style="thin">
        <color indexed="64"/>
      </bottom>
      <diagonal style="dashed">
        <color indexed="64"/>
      </diagonal>
    </border>
    <border diagonalDown="1">
      <left/>
      <right style="thin">
        <color indexed="64"/>
      </right>
      <top style="thin">
        <color indexed="64"/>
      </top>
      <bottom style="thin">
        <color indexed="64"/>
      </bottom>
      <diagonal style="dashed">
        <color indexed="64"/>
      </diagonal>
    </border>
    <border>
      <left style="dashed">
        <color indexed="64"/>
      </left>
      <right style="dashed">
        <color indexed="64"/>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style="hair">
        <color indexed="64"/>
      </right>
      <top style="medium">
        <color indexed="64"/>
      </top>
      <bottom style="medium">
        <color indexed="64"/>
      </bottom>
      <diagonal/>
    </border>
    <border>
      <left style="hair">
        <color indexed="64"/>
      </left>
      <right style="hair">
        <color indexed="64"/>
      </right>
      <top style="medium">
        <color indexed="64"/>
      </top>
      <bottom style="medium">
        <color indexed="64"/>
      </bottom>
      <diagonal/>
    </border>
    <border>
      <left style="hair">
        <color indexed="64"/>
      </left>
      <right style="medium">
        <color indexed="64"/>
      </right>
      <top style="medium">
        <color indexed="64"/>
      </top>
      <bottom style="medium">
        <color indexed="64"/>
      </bottom>
      <diagonal/>
    </border>
    <border>
      <left style="medium">
        <color indexed="64"/>
      </left>
      <right/>
      <top style="slantDashDot">
        <color indexed="64"/>
      </top>
      <bottom/>
      <diagonal/>
    </border>
    <border>
      <left/>
      <right style="medium">
        <color indexed="64"/>
      </right>
      <top style="slantDashDot">
        <color indexed="64"/>
      </top>
      <bottom/>
      <diagonal/>
    </border>
    <border>
      <left/>
      <right style="thin">
        <color indexed="64"/>
      </right>
      <top/>
      <bottom/>
      <diagonal/>
    </border>
    <border>
      <left style="medium">
        <color indexed="64"/>
      </left>
      <right style="medium">
        <color indexed="64"/>
      </right>
      <top style="medium">
        <color indexed="64"/>
      </top>
      <bottom style="medium">
        <color indexed="64"/>
      </bottom>
      <diagonal/>
    </border>
    <border>
      <left style="hair">
        <color indexed="64"/>
      </left>
      <right style="hair">
        <color indexed="64"/>
      </right>
      <top style="medium">
        <color indexed="64"/>
      </top>
      <bottom style="thin">
        <color indexed="64"/>
      </bottom>
      <diagonal/>
    </border>
    <border>
      <left style="hair">
        <color indexed="64"/>
      </left>
      <right style="medium">
        <color indexed="64"/>
      </right>
      <top style="medium">
        <color indexed="64"/>
      </top>
      <bottom style="thin">
        <color indexed="64"/>
      </bottom>
      <diagonal/>
    </border>
    <border>
      <left/>
      <right style="thin">
        <color indexed="64"/>
      </right>
      <top/>
      <bottom style="hair">
        <color indexed="64"/>
      </bottom>
      <diagonal/>
    </border>
    <border>
      <left style="thin">
        <color indexed="64"/>
      </left>
      <right style="thin">
        <color indexed="64"/>
      </right>
      <top/>
      <bottom style="hair">
        <color indexed="64"/>
      </bottom>
      <diagonal/>
    </border>
    <border>
      <left style="thin">
        <color indexed="64"/>
      </left>
      <right style="medium">
        <color indexed="64"/>
      </right>
      <top/>
      <bottom style="hair">
        <color indexed="64"/>
      </bottom>
      <diagonal/>
    </border>
    <border>
      <left/>
      <right/>
      <top style="hair">
        <color indexed="64"/>
      </top>
      <bottom/>
      <diagonal/>
    </border>
    <border>
      <left/>
      <right style="medium">
        <color indexed="64"/>
      </right>
      <top style="hair">
        <color indexed="64"/>
      </top>
      <bottom/>
      <diagonal/>
    </border>
    <border>
      <left style="hair">
        <color auto="1"/>
      </left>
      <right/>
      <top style="hair">
        <color auto="1"/>
      </top>
      <bottom/>
      <diagonal/>
    </border>
    <border>
      <left/>
      <right style="hair">
        <color auto="1"/>
      </right>
      <top style="hair">
        <color auto="1"/>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right style="hair">
        <color auto="1"/>
      </right>
      <top/>
      <bottom style="hair">
        <color auto="1"/>
      </bottom>
      <diagonal/>
    </border>
    <border>
      <left style="medium">
        <color indexed="64"/>
      </left>
      <right style="medium">
        <color indexed="64"/>
      </right>
      <top style="medium">
        <color indexed="64"/>
      </top>
      <bottom/>
      <diagonal/>
    </border>
    <border>
      <left/>
      <right style="thin">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thin">
        <color indexed="64"/>
      </right>
      <top/>
      <bottom style="medium">
        <color indexed="64"/>
      </bottom>
      <diagonal/>
    </border>
    <border>
      <left style="medium">
        <color indexed="64"/>
      </left>
      <right style="medium">
        <color indexed="64"/>
      </right>
      <top/>
      <bottom style="thin">
        <color indexed="64"/>
      </bottom>
      <diagonal/>
    </border>
    <border>
      <left style="medium">
        <color indexed="64"/>
      </left>
      <right/>
      <top style="medium">
        <color indexed="64"/>
      </top>
      <bottom style="hair">
        <color indexed="64"/>
      </bottom>
      <diagonal/>
    </border>
    <border>
      <left/>
      <right/>
      <top style="medium">
        <color indexed="64"/>
      </top>
      <bottom style="hair">
        <color indexed="64"/>
      </bottom>
      <diagonal/>
    </border>
    <border>
      <left/>
      <right style="medium">
        <color indexed="64"/>
      </right>
      <top style="medium">
        <color indexed="64"/>
      </top>
      <bottom style="hair">
        <color indexed="64"/>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style="medium">
        <color indexed="64"/>
      </right>
      <top style="thin">
        <color indexed="64"/>
      </top>
      <bottom style="thin">
        <color indexed="64"/>
      </bottom>
      <diagonal/>
    </border>
    <border>
      <left style="medium">
        <color indexed="64"/>
      </left>
      <right/>
      <top style="hair">
        <color indexed="64"/>
      </top>
      <bottom style="thin">
        <color indexed="64"/>
      </bottom>
      <diagonal/>
    </border>
    <border>
      <left/>
      <right style="medium">
        <color indexed="64"/>
      </right>
      <top style="hair">
        <color indexed="64"/>
      </top>
      <bottom style="thin">
        <color indexed="64"/>
      </bottom>
      <diagonal/>
    </border>
    <border>
      <left style="medium">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style="thin">
        <color indexed="64"/>
      </top>
      <bottom/>
      <diagonal/>
    </border>
    <border>
      <left style="medium">
        <color indexed="64"/>
      </left>
      <right/>
      <top style="hair">
        <color indexed="64"/>
      </top>
      <bottom/>
      <diagonal/>
    </border>
  </borders>
  <cellStyleXfs count="4">
    <xf numFmtId="0" fontId="0" fillId="0" borderId="0">
      <alignment vertical="center"/>
    </xf>
    <xf numFmtId="0" fontId="3" fillId="0" borderId="0" applyBorder="0"/>
    <xf numFmtId="0" fontId="1" fillId="0" borderId="0">
      <alignment vertical="center"/>
    </xf>
    <xf numFmtId="38" fontId="8" fillId="0" borderId="0" applyFont="0" applyFill="0" applyBorder="0" applyAlignment="0" applyProtection="0">
      <alignment vertical="center"/>
    </xf>
  </cellStyleXfs>
  <cellXfs count="675">
    <xf numFmtId="0" fontId="0" fillId="0" borderId="0" xfId="0">
      <alignment vertical="center"/>
    </xf>
    <xf numFmtId="0" fontId="0" fillId="0" borderId="0" xfId="0" applyFont="1">
      <alignment vertical="center"/>
    </xf>
    <xf numFmtId="0" fontId="0" fillId="0" borderId="7" xfId="0" applyFont="1" applyBorder="1" applyAlignment="1">
      <alignment horizontal="center" vertical="center" wrapText="1"/>
    </xf>
    <xf numFmtId="0" fontId="0" fillId="0" borderId="5" xfId="0" applyFont="1" applyBorder="1" applyAlignment="1">
      <alignment horizontal="center" vertical="center" wrapText="1"/>
    </xf>
    <xf numFmtId="0" fontId="0" fillId="0" borderId="45" xfId="0" applyFont="1" applyBorder="1" applyAlignment="1">
      <alignment horizontal="center" vertical="center" wrapText="1"/>
    </xf>
    <xf numFmtId="0" fontId="0" fillId="0" borderId="0" xfId="0" applyFont="1" applyBorder="1" applyAlignment="1">
      <alignment horizontal="center" vertical="center" wrapText="1"/>
    </xf>
    <xf numFmtId="0" fontId="0" fillId="0" borderId="0" xfId="0" applyFont="1" applyBorder="1" applyAlignment="1">
      <alignment horizontal="left" vertical="center" wrapText="1"/>
    </xf>
    <xf numFmtId="0" fontId="7" fillId="0" borderId="0" xfId="0" applyFont="1" applyBorder="1" applyAlignment="1">
      <alignment horizontal="center" vertical="center"/>
    </xf>
    <xf numFmtId="0" fontId="10" fillId="0" borderId="0" xfId="0" applyFont="1" applyFill="1" applyAlignment="1">
      <alignment vertical="center"/>
    </xf>
    <xf numFmtId="0" fontId="10" fillId="0" borderId="0" xfId="0" applyFont="1" applyFill="1" applyAlignment="1">
      <alignment horizontal="left" vertical="center"/>
    </xf>
    <xf numFmtId="0" fontId="11" fillId="0" borderId="0" xfId="0" applyFont="1" applyFill="1" applyAlignment="1">
      <alignment horizontal="left" vertical="center"/>
    </xf>
    <xf numFmtId="0" fontId="11" fillId="0" borderId="0" xfId="0" applyFont="1" applyFill="1" applyAlignment="1">
      <alignment horizontal="right" vertical="center"/>
    </xf>
    <xf numFmtId="0" fontId="12" fillId="0" borderId="0" xfId="0" applyFont="1" applyFill="1" applyAlignment="1">
      <alignment horizontal="left" vertical="center"/>
    </xf>
    <xf numFmtId="0" fontId="11" fillId="0" borderId="0" xfId="0" applyFont="1" applyFill="1" applyAlignment="1">
      <alignment vertical="center"/>
    </xf>
    <xf numFmtId="0" fontId="12" fillId="0" borderId="0" xfId="0" applyFont="1" applyFill="1" applyAlignment="1">
      <alignment horizontal="right" vertical="center"/>
    </xf>
    <xf numFmtId="0" fontId="12" fillId="0" borderId="0" xfId="0" applyFont="1" applyFill="1" applyAlignment="1">
      <alignment vertical="center"/>
    </xf>
    <xf numFmtId="0" fontId="12" fillId="8" borderId="0" xfId="0" applyFont="1" applyFill="1" applyAlignment="1">
      <alignment horizontal="center" vertical="center"/>
    </xf>
    <xf numFmtId="0" fontId="12" fillId="8" borderId="0" xfId="0" applyFont="1" applyFill="1" applyAlignment="1">
      <alignment horizontal="right" vertical="center"/>
    </xf>
    <xf numFmtId="0" fontId="12" fillId="8" borderId="0" xfId="0" applyFont="1" applyFill="1" applyAlignment="1">
      <alignment vertical="center"/>
    </xf>
    <xf numFmtId="0" fontId="11" fillId="0" borderId="0" xfId="0" applyFont="1" applyFill="1" applyAlignment="1">
      <alignment horizontal="center" vertical="center"/>
    </xf>
    <xf numFmtId="0" fontId="10" fillId="0" borderId="0" xfId="0" quotePrefix="1" applyFont="1" applyFill="1" applyAlignment="1">
      <alignment horizontal="center" vertical="center"/>
    </xf>
    <xf numFmtId="0" fontId="11" fillId="0" borderId="0" xfId="0" applyFont="1" applyBorder="1" applyAlignment="1">
      <alignment horizontal="right" vertical="center"/>
    </xf>
    <xf numFmtId="0" fontId="11" fillId="0" borderId="0" xfId="0" applyFont="1" applyBorder="1">
      <alignment vertical="center"/>
    </xf>
    <xf numFmtId="0" fontId="11" fillId="0" borderId="0" xfId="0" applyFont="1" applyBorder="1" applyAlignment="1">
      <alignment horizontal="center" vertical="center"/>
    </xf>
    <xf numFmtId="0" fontId="10" fillId="0" borderId="121" xfId="0" applyFont="1" applyBorder="1" applyAlignment="1">
      <alignment horizontal="center" vertical="center"/>
    </xf>
    <xf numFmtId="0" fontId="13" fillId="0" borderId="0" xfId="0" applyFont="1" applyBorder="1" applyAlignment="1">
      <alignment horizontal="centerContinuous" vertical="center"/>
    </xf>
    <xf numFmtId="0" fontId="10" fillId="0" borderId="0" xfId="0" applyFont="1" applyBorder="1" applyAlignment="1">
      <alignment horizontal="centerContinuous" vertical="center"/>
    </xf>
    <xf numFmtId="0" fontId="10" fillId="0" borderId="0" xfId="0" applyFont="1" applyBorder="1" applyAlignment="1">
      <alignment horizontal="center" vertical="center"/>
    </xf>
    <xf numFmtId="0" fontId="10" fillId="0" borderId="0" xfId="0" applyFont="1" applyBorder="1">
      <alignment vertical="center"/>
    </xf>
    <xf numFmtId="0" fontId="10" fillId="0" borderId="0" xfId="0" applyFont="1">
      <alignment vertical="center"/>
    </xf>
    <xf numFmtId="0" fontId="13" fillId="0" borderId="0" xfId="0" applyFont="1">
      <alignment vertical="center"/>
    </xf>
    <xf numFmtId="0" fontId="14" fillId="0" borderId="0" xfId="0" applyFont="1" applyFill="1" applyAlignment="1">
      <alignment horizontal="left" vertical="center"/>
    </xf>
    <xf numFmtId="0" fontId="10" fillId="5" borderId="121" xfId="0" applyFont="1" applyFill="1" applyBorder="1" applyAlignment="1" applyProtection="1">
      <alignment horizontal="center" vertical="center"/>
      <protection locked="0"/>
    </xf>
    <xf numFmtId="0" fontId="10" fillId="0" borderId="0" xfId="0" applyFont="1" applyBorder="1" applyAlignment="1">
      <alignment horizontal="right" vertical="center"/>
    </xf>
    <xf numFmtId="0" fontId="10" fillId="0" borderId="0" xfId="0" applyFont="1" applyBorder="1" applyAlignment="1">
      <alignment horizontal="left" vertical="center"/>
    </xf>
    <xf numFmtId="0" fontId="13" fillId="0" borderId="0" xfId="0" applyFont="1" applyFill="1" applyAlignment="1">
      <alignment vertical="center"/>
    </xf>
    <xf numFmtId="0" fontId="13" fillId="0" borderId="0" xfId="0" applyFont="1" applyFill="1" applyAlignment="1">
      <alignment horizontal="left" vertical="center"/>
    </xf>
    <xf numFmtId="0" fontId="10" fillId="0" borderId="0" xfId="0" applyFont="1" applyFill="1" applyAlignment="1">
      <alignment horizontal="right" vertical="center"/>
    </xf>
    <xf numFmtId="0" fontId="10" fillId="0" borderId="0" xfId="0" applyFont="1" applyFill="1" applyAlignment="1">
      <alignment horizontal="center" vertical="center"/>
    </xf>
    <xf numFmtId="0" fontId="10" fillId="5" borderId="122" xfId="0" applyFont="1" applyFill="1" applyBorder="1" applyAlignment="1" applyProtection="1">
      <alignment horizontal="center" vertical="center"/>
      <protection locked="0"/>
    </xf>
    <xf numFmtId="0" fontId="10" fillId="8" borderId="0" xfId="0" applyNumberFormat="1" applyFont="1" applyFill="1" applyBorder="1" applyAlignment="1">
      <alignment horizontal="center" vertical="center"/>
    </xf>
    <xf numFmtId="0" fontId="10" fillId="0" borderId="0" xfId="0" applyFont="1" applyAlignment="1">
      <alignment horizontal="right" vertical="center"/>
    </xf>
    <xf numFmtId="0" fontId="15" fillId="0" borderId="0" xfId="0" applyFont="1" applyFill="1" applyAlignment="1">
      <alignment vertical="center"/>
    </xf>
    <xf numFmtId="0" fontId="15" fillId="0" borderId="0" xfId="0" applyFont="1" applyFill="1" applyAlignment="1">
      <alignment horizontal="left" vertical="center"/>
    </xf>
    <xf numFmtId="0" fontId="15" fillId="0" borderId="0" xfId="0" applyFont="1" applyFill="1" applyBorder="1" applyAlignment="1">
      <alignment vertical="center"/>
    </xf>
    <xf numFmtId="0" fontId="15" fillId="0" borderId="0" xfId="0" applyFont="1" applyFill="1" applyAlignment="1">
      <alignment horizontal="right" vertical="center"/>
    </xf>
    <xf numFmtId="0" fontId="15" fillId="0" borderId="10" xfId="0" applyFont="1" applyFill="1" applyBorder="1" applyAlignment="1">
      <alignment horizontal="center" vertical="center" wrapText="1"/>
    </xf>
    <xf numFmtId="0" fontId="15" fillId="0" borderId="0" xfId="0" applyFont="1" applyFill="1" applyBorder="1" applyAlignment="1">
      <alignment horizontal="center" vertical="center" wrapText="1"/>
    </xf>
    <xf numFmtId="0" fontId="15" fillId="0" borderId="5" xfId="0" applyFont="1" applyFill="1" applyBorder="1" applyAlignment="1">
      <alignment horizontal="center" vertical="center"/>
    </xf>
    <xf numFmtId="0" fontId="15" fillId="0" borderId="26" xfId="0" applyFont="1" applyFill="1" applyBorder="1" applyAlignment="1">
      <alignment horizontal="center" vertical="center"/>
    </xf>
    <xf numFmtId="0" fontId="15" fillId="0" borderId="43" xfId="0" applyFont="1" applyFill="1" applyBorder="1" applyAlignment="1">
      <alignment horizontal="center" vertical="center"/>
    </xf>
    <xf numFmtId="0" fontId="15" fillId="0" borderId="6" xfId="0" applyFont="1" applyFill="1" applyBorder="1" applyAlignment="1">
      <alignment horizontal="center" vertical="center" wrapText="1"/>
    </xf>
    <xf numFmtId="0" fontId="15" fillId="0" borderId="45" xfId="0" applyNumberFormat="1" applyFont="1" applyFill="1" applyBorder="1" applyAlignment="1">
      <alignment horizontal="center" vertical="center" wrapText="1"/>
    </xf>
    <xf numFmtId="0" fontId="15" fillId="0" borderId="46" xfId="0" applyNumberFormat="1" applyFont="1" applyFill="1" applyBorder="1" applyAlignment="1">
      <alignment horizontal="center" vertical="center" wrapText="1"/>
    </xf>
    <xf numFmtId="0" fontId="15" fillId="0" borderId="47" xfId="0" applyNumberFormat="1" applyFont="1" applyFill="1" applyBorder="1" applyAlignment="1">
      <alignment horizontal="center" vertical="center" wrapText="1"/>
    </xf>
    <xf numFmtId="0" fontId="15" fillId="5" borderId="133" xfId="0" applyFont="1" applyFill="1" applyBorder="1" applyAlignment="1" applyProtection="1">
      <alignment horizontal="center" vertical="center" shrinkToFit="1"/>
      <protection locked="0"/>
    </xf>
    <xf numFmtId="0" fontId="15" fillId="5" borderId="134" xfId="0" applyFont="1" applyFill="1" applyBorder="1" applyAlignment="1" applyProtection="1">
      <alignment horizontal="center" vertical="center" shrinkToFit="1"/>
      <protection locked="0"/>
    </xf>
    <xf numFmtId="0" fontId="15" fillId="5" borderId="135" xfId="0" applyFont="1" applyFill="1" applyBorder="1" applyAlignment="1" applyProtection="1">
      <alignment horizontal="center" vertical="center" shrinkToFit="1"/>
      <protection locked="0"/>
    </xf>
    <xf numFmtId="0" fontId="17" fillId="0" borderId="139" xfId="0" applyFont="1" applyFill="1" applyBorder="1" applyAlignment="1">
      <alignment horizontal="center" vertical="center" shrinkToFit="1"/>
    </xf>
    <xf numFmtId="0" fontId="17" fillId="0" borderId="28" xfId="0" applyFont="1" applyFill="1" applyBorder="1" applyAlignment="1">
      <alignment horizontal="center" vertical="center" shrinkToFit="1"/>
    </xf>
    <xf numFmtId="0" fontId="17" fillId="0" borderId="140" xfId="0" applyFont="1" applyFill="1" applyBorder="1" applyAlignment="1">
      <alignment horizontal="center" vertical="center" shrinkToFit="1"/>
    </xf>
    <xf numFmtId="0" fontId="15" fillId="5" borderId="142" xfId="0" applyFont="1" applyFill="1" applyBorder="1" applyAlignment="1" applyProtection="1">
      <alignment horizontal="center" vertical="center" shrinkToFit="1"/>
      <protection locked="0"/>
    </xf>
    <xf numFmtId="0" fontId="15" fillId="5" borderId="27" xfId="0" applyFont="1" applyFill="1" applyBorder="1" applyAlignment="1" applyProtection="1">
      <alignment horizontal="center" vertical="center" shrinkToFit="1"/>
      <protection locked="0"/>
    </xf>
    <xf numFmtId="0" fontId="15" fillId="5" borderId="143" xfId="0" applyFont="1" applyFill="1" applyBorder="1" applyAlignment="1" applyProtection="1">
      <alignment horizontal="center" vertical="center" shrinkToFit="1"/>
      <protection locked="0"/>
    </xf>
    <xf numFmtId="0" fontId="15" fillId="0" borderId="38" xfId="0" applyFont="1" applyFill="1" applyBorder="1" applyAlignment="1">
      <alignment horizontal="center" vertical="center"/>
    </xf>
    <xf numFmtId="0" fontId="15" fillId="0" borderId="88" xfId="0" applyFont="1" applyFill="1" applyBorder="1" applyAlignment="1">
      <alignment horizontal="center" vertical="center" wrapText="1"/>
    </xf>
    <xf numFmtId="0" fontId="15" fillId="0" borderId="37" xfId="0" applyFont="1" applyFill="1" applyBorder="1" applyAlignment="1">
      <alignment horizontal="center" vertical="center" wrapText="1"/>
    </xf>
    <xf numFmtId="0" fontId="14" fillId="0" borderId="0" xfId="0" applyFont="1" applyFill="1" applyAlignment="1">
      <alignment vertical="center"/>
    </xf>
    <xf numFmtId="0" fontId="15" fillId="0" borderId="0" xfId="0" applyFont="1" applyFill="1" applyBorder="1" applyAlignment="1">
      <alignment vertical="center" shrinkToFit="1"/>
    </xf>
    <xf numFmtId="0" fontId="16" fillId="0" borderId="0" xfId="0" applyFont="1" applyFill="1" applyBorder="1" applyAlignment="1">
      <alignment vertical="center" shrinkToFit="1"/>
    </xf>
    <xf numFmtId="0" fontId="15" fillId="0" borderId="0" xfId="0" applyFont="1" applyFill="1" applyBorder="1" applyAlignment="1">
      <alignment horizontal="left" vertical="center"/>
    </xf>
    <xf numFmtId="0" fontId="15" fillId="8" borderId="0" xfId="0" applyFont="1" applyFill="1" applyBorder="1" applyAlignment="1">
      <alignment horizontal="center" vertical="center" wrapText="1"/>
    </xf>
    <xf numFmtId="0" fontId="15" fillId="0" borderId="0" xfId="0" applyFont="1" applyFill="1" applyBorder="1" applyAlignment="1">
      <alignment vertical="center" wrapText="1"/>
    </xf>
    <xf numFmtId="0" fontId="15" fillId="0" borderId="0" xfId="0" applyFont="1" applyFill="1" applyBorder="1" applyAlignment="1">
      <alignment horizontal="justify" vertical="center" wrapText="1"/>
    </xf>
    <xf numFmtId="0" fontId="15" fillId="0" borderId="0" xfId="0" applyFont="1" applyFill="1" applyBorder="1" applyAlignment="1">
      <alignment horizontal="centerContinuous" vertical="center"/>
    </xf>
    <xf numFmtId="0" fontId="15" fillId="0" borderId="0" xfId="0" applyFont="1">
      <alignment vertical="center"/>
    </xf>
    <xf numFmtId="0" fontId="15" fillId="8" borderId="0" xfId="0" applyFont="1" applyFill="1" applyBorder="1" applyAlignment="1" applyProtection="1">
      <alignment horizontal="center" vertical="center" wrapText="1"/>
      <protection locked="0"/>
    </xf>
    <xf numFmtId="0" fontId="15" fillId="8" borderId="0" xfId="0" applyFont="1" applyFill="1" applyBorder="1" applyAlignment="1" applyProtection="1">
      <alignment horizontal="center" vertical="center" shrinkToFit="1"/>
      <protection locked="0"/>
    </xf>
    <xf numFmtId="0" fontId="15" fillId="8" borderId="0" xfId="0" applyFont="1" applyFill="1" applyBorder="1" applyAlignment="1" applyProtection="1">
      <alignment horizontal="left" vertical="center" wrapText="1"/>
      <protection locked="0"/>
    </xf>
    <xf numFmtId="0" fontId="16" fillId="8" borderId="0" xfId="0" applyFont="1" applyFill="1" applyBorder="1" applyAlignment="1">
      <alignment vertical="center"/>
    </xf>
    <xf numFmtId="0" fontId="17" fillId="8" borderId="0" xfId="0" applyFont="1" applyFill="1" applyBorder="1" applyAlignment="1">
      <alignment vertical="center"/>
    </xf>
    <xf numFmtId="0" fontId="17" fillId="8" borderId="0" xfId="0" applyFont="1" applyFill="1" applyBorder="1" applyAlignment="1">
      <alignment horizontal="center" vertical="center"/>
    </xf>
    <xf numFmtId="0" fontId="15" fillId="0" borderId="0" xfId="0" applyFont="1" applyFill="1" applyBorder="1" applyAlignment="1">
      <alignment horizontal="right" vertical="center"/>
    </xf>
    <xf numFmtId="0" fontId="15" fillId="0" borderId="0" xfId="0" applyFont="1" applyFill="1" applyBorder="1" applyAlignment="1">
      <alignment horizontal="center" vertical="center"/>
    </xf>
    <xf numFmtId="0" fontId="15" fillId="0" borderId="0" xfId="0" applyFont="1" applyAlignment="1">
      <alignment horizontal="centerContinuous" vertical="center"/>
    </xf>
    <xf numFmtId="0" fontId="15" fillId="0" borderId="0" xfId="0" applyFont="1" applyFill="1" applyAlignment="1">
      <alignment horizontal="centerContinuous" vertical="center"/>
    </xf>
    <xf numFmtId="0" fontId="14" fillId="5" borderId="133" xfId="0" applyFont="1" applyFill="1" applyBorder="1" applyAlignment="1" applyProtection="1">
      <alignment horizontal="center" vertical="center" shrinkToFit="1"/>
      <protection locked="0"/>
    </xf>
    <xf numFmtId="0" fontId="14" fillId="5" borderId="134" xfId="0" applyFont="1" applyFill="1" applyBorder="1" applyAlignment="1" applyProtection="1">
      <alignment horizontal="center" vertical="center" shrinkToFit="1"/>
      <protection locked="0"/>
    </xf>
    <xf numFmtId="0" fontId="14" fillId="5" borderId="135" xfId="0" applyFont="1" applyFill="1" applyBorder="1" applyAlignment="1" applyProtection="1">
      <alignment horizontal="center" vertical="center" shrinkToFit="1"/>
      <protection locked="0"/>
    </xf>
    <xf numFmtId="0" fontId="18" fillId="0" borderId="139" xfId="0" applyFont="1" applyFill="1" applyBorder="1" applyAlignment="1">
      <alignment horizontal="center" vertical="center" shrinkToFit="1"/>
    </xf>
    <xf numFmtId="0" fontId="18" fillId="0" borderId="28" xfId="0" applyFont="1" applyFill="1" applyBorder="1" applyAlignment="1">
      <alignment horizontal="center" vertical="center" shrinkToFit="1"/>
    </xf>
    <xf numFmtId="0" fontId="18" fillId="0" borderId="140" xfId="0" applyFont="1" applyFill="1" applyBorder="1" applyAlignment="1">
      <alignment horizontal="center" vertical="center" shrinkToFit="1"/>
    </xf>
    <xf numFmtId="0" fontId="14" fillId="5" borderId="142" xfId="0" applyFont="1" applyFill="1" applyBorder="1" applyAlignment="1" applyProtection="1">
      <alignment horizontal="center" vertical="center" shrinkToFit="1"/>
      <protection locked="0"/>
    </xf>
    <xf numFmtId="0" fontId="14" fillId="5" borderId="27" xfId="0" applyFont="1" applyFill="1" applyBorder="1" applyAlignment="1" applyProtection="1">
      <alignment horizontal="center" vertical="center" shrinkToFit="1"/>
      <protection locked="0"/>
    </xf>
    <xf numFmtId="0" fontId="14" fillId="5" borderId="143" xfId="0" applyFont="1" applyFill="1" applyBorder="1" applyAlignment="1" applyProtection="1">
      <alignment horizontal="center" vertical="center" shrinkToFit="1"/>
      <protection locked="0"/>
    </xf>
    <xf numFmtId="0" fontId="0" fillId="8" borderId="0" xfId="0" applyFill="1">
      <alignment vertical="center"/>
    </xf>
    <xf numFmtId="0" fontId="6" fillId="8" borderId="0" xfId="0" applyFont="1" applyFill="1" applyAlignment="1">
      <alignment horizontal="left" vertical="center"/>
    </xf>
    <xf numFmtId="0" fontId="0" fillId="8" borderId="0" xfId="0" applyFill="1" applyAlignment="1">
      <alignment horizontal="center" vertical="center"/>
    </xf>
    <xf numFmtId="0" fontId="0" fillId="8" borderId="0" xfId="0" applyFill="1" applyAlignment="1">
      <alignment horizontal="left" vertical="center"/>
    </xf>
    <xf numFmtId="0" fontId="9" fillId="8" borderId="0" xfId="0" applyFont="1" applyFill="1">
      <alignment vertical="center"/>
    </xf>
    <xf numFmtId="0" fontId="9" fillId="8" borderId="0" xfId="0" applyFont="1" applyFill="1" applyAlignment="1">
      <alignment horizontal="left" vertical="center"/>
    </xf>
    <xf numFmtId="0" fontId="0" fillId="8" borderId="0" xfId="0" applyFill="1" applyAlignment="1" applyProtection="1">
      <alignment horizontal="center" vertical="center"/>
      <protection locked="0"/>
    </xf>
    <xf numFmtId="0" fontId="0" fillId="7" borderId="26" xfId="0" applyFill="1" applyBorder="1" applyAlignment="1" applyProtection="1">
      <alignment horizontal="center" vertical="center"/>
      <protection locked="0"/>
    </xf>
    <xf numFmtId="20" fontId="0" fillId="7" borderId="26" xfId="0" applyNumberFormat="1" applyFill="1" applyBorder="1" applyAlignment="1" applyProtection="1">
      <alignment horizontal="center" vertical="center"/>
      <protection locked="0"/>
    </xf>
    <xf numFmtId="0" fontId="0" fillId="8" borderId="0" xfId="0" applyFill="1" applyAlignment="1" applyProtection="1">
      <alignment horizontal="right" vertical="center"/>
      <protection locked="0"/>
    </xf>
    <xf numFmtId="0" fontId="0" fillId="8" borderId="0" xfId="0" applyFill="1" applyProtection="1">
      <alignment vertical="center"/>
      <protection locked="0"/>
    </xf>
    <xf numFmtId="0" fontId="0" fillId="8" borderId="26" xfId="0" applyFill="1" applyBorder="1" applyAlignment="1">
      <alignment horizontal="center" vertical="center"/>
    </xf>
    <xf numFmtId="0" fontId="0" fillId="8" borderId="26" xfId="3" applyNumberFormat="1" applyFont="1" applyFill="1" applyBorder="1" applyAlignment="1">
      <alignment horizontal="center" vertical="center"/>
    </xf>
    <xf numFmtId="20" fontId="0" fillId="8" borderId="26" xfId="0" applyNumberFormat="1" applyFill="1" applyBorder="1" applyAlignment="1" applyProtection="1">
      <alignment horizontal="center" vertical="center"/>
      <protection locked="0"/>
    </xf>
    <xf numFmtId="0" fontId="12" fillId="8" borderId="0" xfId="0" applyFont="1" applyFill="1" applyAlignment="1">
      <alignment horizontal="left" vertical="center"/>
    </xf>
    <xf numFmtId="0" fontId="15" fillId="8" borderId="0" xfId="0" applyFont="1" applyFill="1" applyAlignment="1">
      <alignment horizontal="left" vertical="center"/>
    </xf>
    <xf numFmtId="0" fontId="15" fillId="8" borderId="0" xfId="0" applyFont="1" applyFill="1" applyAlignment="1">
      <alignment vertical="center"/>
    </xf>
    <xf numFmtId="0" fontId="15" fillId="7" borderId="26" xfId="0" applyFont="1" applyFill="1" applyBorder="1" applyAlignment="1">
      <alignment horizontal="left" vertical="center"/>
    </xf>
    <xf numFmtId="0" fontId="15" fillId="5" borderId="26" xfId="0" applyFont="1" applyFill="1" applyBorder="1" applyAlignment="1">
      <alignment horizontal="left" vertical="center"/>
    </xf>
    <xf numFmtId="0" fontId="19" fillId="8" borderId="0" xfId="0" applyFont="1" applyFill="1" applyAlignment="1">
      <alignment horizontal="left" vertical="center"/>
    </xf>
    <xf numFmtId="0" fontId="15" fillId="8" borderId="26" xfId="0" applyFont="1" applyFill="1" applyBorder="1" applyAlignment="1">
      <alignment horizontal="center" vertical="center"/>
    </xf>
    <xf numFmtId="0" fontId="15" fillId="8" borderId="26" xfId="0" applyFont="1" applyFill="1" applyBorder="1" applyAlignment="1">
      <alignment horizontal="left" vertical="center"/>
    </xf>
    <xf numFmtId="0" fontId="20" fillId="8" borderId="0" xfId="0" applyFont="1" applyFill="1" applyAlignment="1">
      <alignment horizontal="left" vertical="center"/>
    </xf>
    <xf numFmtId="0" fontId="15" fillId="8" borderId="0" xfId="0" applyFont="1" applyFill="1" applyAlignment="1">
      <alignment horizontal="left" vertical="center" wrapText="1"/>
    </xf>
    <xf numFmtId="0" fontId="20" fillId="8" borderId="0" xfId="0" applyFont="1" applyFill="1" applyBorder="1" applyAlignment="1">
      <alignment horizontal="left" vertical="center"/>
    </xf>
    <xf numFmtId="0" fontId="20" fillId="8" borderId="0" xfId="0" applyFont="1" applyFill="1" applyBorder="1" applyAlignment="1">
      <alignment vertical="center"/>
    </xf>
    <xf numFmtId="0" fontId="15" fillId="8" borderId="0" xfId="0" applyFont="1" applyFill="1" applyBorder="1" applyAlignment="1">
      <alignment vertical="center"/>
    </xf>
    <xf numFmtId="0" fontId="14" fillId="8" borderId="0" xfId="0" applyFont="1" applyFill="1" applyAlignment="1">
      <alignment vertical="center"/>
    </xf>
    <xf numFmtId="0" fontId="20" fillId="8" borderId="0" xfId="0" applyFont="1" applyFill="1" applyBorder="1" applyAlignment="1">
      <alignment vertical="center" shrinkToFit="1"/>
    </xf>
    <xf numFmtId="0" fontId="23" fillId="8" borderId="0" xfId="0" applyFont="1" applyFill="1" applyBorder="1" applyAlignment="1">
      <alignment vertical="center" shrinkToFit="1"/>
    </xf>
    <xf numFmtId="0" fontId="15" fillId="8" borderId="0" xfId="0" applyFont="1" applyFill="1" applyAlignment="1">
      <alignment vertical="center" wrapText="1"/>
    </xf>
    <xf numFmtId="0" fontId="15" fillId="8" borderId="0" xfId="0" applyFont="1" applyFill="1" applyAlignment="1">
      <alignment vertical="center" textRotation="90"/>
    </xf>
    <xf numFmtId="0" fontId="0" fillId="8" borderId="26" xfId="0" applyFill="1" applyBorder="1">
      <alignment vertical="center"/>
    </xf>
    <xf numFmtId="0" fontId="0" fillId="8" borderId="111" xfId="0" applyFill="1" applyBorder="1" applyAlignment="1">
      <alignment horizontal="center" vertical="center"/>
    </xf>
    <xf numFmtId="0" fontId="15" fillId="8" borderId="1" xfId="0" applyFont="1" applyFill="1" applyBorder="1" applyAlignment="1">
      <alignment horizontal="center" vertical="center"/>
    </xf>
    <xf numFmtId="0" fontId="15" fillId="8" borderId="30" xfId="0" applyFont="1" applyFill="1" applyBorder="1" applyAlignment="1">
      <alignment horizontal="center" vertical="center"/>
    </xf>
    <xf numFmtId="0" fontId="15" fillId="8" borderId="83" xfId="0" applyFont="1" applyFill="1" applyBorder="1" applyAlignment="1">
      <alignment horizontal="center" vertical="center"/>
    </xf>
    <xf numFmtId="0" fontId="0" fillId="8" borderId="30" xfId="0" applyFill="1" applyBorder="1" applyAlignment="1">
      <alignment horizontal="center" vertical="center"/>
    </xf>
    <xf numFmtId="0" fontId="0" fillId="8" borderId="74" xfId="0" applyFill="1" applyBorder="1" applyAlignment="1">
      <alignment horizontal="center" vertical="center"/>
    </xf>
    <xf numFmtId="0" fontId="15" fillId="8" borderId="7" xfId="0" applyFont="1" applyFill="1" applyBorder="1">
      <alignment vertical="center"/>
    </xf>
    <xf numFmtId="0" fontId="15" fillId="8" borderId="34" xfId="0" applyFont="1" applyFill="1" applyBorder="1">
      <alignment vertical="center"/>
    </xf>
    <xf numFmtId="0" fontId="15" fillId="8" borderId="62" xfId="0" applyFont="1" applyFill="1" applyBorder="1">
      <alignment vertical="center"/>
    </xf>
    <xf numFmtId="0" fontId="0" fillId="8" borderId="34" xfId="0" applyFill="1" applyBorder="1">
      <alignment vertical="center"/>
    </xf>
    <xf numFmtId="0" fontId="0" fillId="8" borderId="42" xfId="0" applyFill="1" applyBorder="1">
      <alignment vertical="center"/>
    </xf>
    <xf numFmtId="0" fontId="15" fillId="8" borderId="5" xfId="0" applyFont="1" applyFill="1" applyBorder="1">
      <alignment vertical="center"/>
    </xf>
    <xf numFmtId="0" fontId="15" fillId="8" borderId="29" xfId="0" applyFont="1" applyFill="1" applyBorder="1">
      <alignment vertical="center"/>
    </xf>
    <xf numFmtId="0" fontId="15" fillId="8" borderId="57" xfId="0" applyFont="1" applyFill="1" applyBorder="1">
      <alignment vertical="center"/>
    </xf>
    <xf numFmtId="0" fontId="0" fillId="8" borderId="43" xfId="0" applyFill="1" applyBorder="1">
      <alignment vertical="center"/>
    </xf>
    <xf numFmtId="0" fontId="15" fillId="8" borderId="26" xfId="0" applyFont="1" applyFill="1" applyBorder="1">
      <alignment vertical="center"/>
    </xf>
    <xf numFmtId="0" fontId="15" fillId="8" borderId="39" xfId="0" applyFont="1" applyFill="1" applyBorder="1">
      <alignment vertical="center"/>
    </xf>
    <xf numFmtId="0" fontId="15" fillId="8" borderId="40" xfId="0" applyFont="1" applyFill="1" applyBorder="1">
      <alignment vertical="center"/>
    </xf>
    <xf numFmtId="0" fontId="15" fillId="8" borderId="45" xfId="0" applyFont="1" applyFill="1" applyBorder="1">
      <alignment vertical="center"/>
    </xf>
    <xf numFmtId="0" fontId="15" fillId="8" borderId="46" xfId="0" applyFont="1" applyFill="1" applyBorder="1">
      <alignment vertical="center"/>
    </xf>
    <xf numFmtId="0" fontId="0" fillId="8" borderId="98" xfId="0" applyFill="1" applyBorder="1">
      <alignment vertical="center"/>
    </xf>
    <xf numFmtId="0" fontId="0" fillId="8" borderId="46" xfId="0" applyFill="1" applyBorder="1">
      <alignment vertical="center"/>
    </xf>
    <xf numFmtId="0" fontId="0" fillId="8" borderId="47" xfId="0" applyFill="1" applyBorder="1">
      <alignment vertical="center"/>
    </xf>
    <xf numFmtId="0" fontId="28" fillId="0" borderId="23" xfId="0" applyFont="1" applyBorder="1">
      <alignment vertical="center"/>
    </xf>
    <xf numFmtId="0" fontId="28" fillId="0" borderId="24" xfId="0" applyFont="1" applyBorder="1">
      <alignment vertical="center"/>
    </xf>
    <xf numFmtId="0" fontId="28" fillId="0" borderId="25" xfId="0" applyFont="1" applyBorder="1">
      <alignment vertical="center"/>
    </xf>
    <xf numFmtId="0" fontId="29" fillId="0" borderId="39" xfId="0" applyFont="1" applyBorder="1" applyAlignment="1">
      <alignment horizontal="center" vertical="center"/>
    </xf>
    <xf numFmtId="0" fontId="29" fillId="0" borderId="103" xfId="0" applyFont="1" applyBorder="1" applyAlignment="1">
      <alignment horizontal="center" vertical="center"/>
    </xf>
    <xf numFmtId="0" fontId="29" fillId="0" borderId="41" xfId="0" applyFont="1" applyBorder="1" applyAlignment="1">
      <alignment horizontal="center" vertical="center"/>
    </xf>
    <xf numFmtId="0" fontId="28" fillId="0" borderId="27" xfId="0" applyFont="1" applyBorder="1" applyAlignment="1">
      <alignment horizontal="center" vertical="center"/>
    </xf>
    <xf numFmtId="0" fontId="28" fillId="0" borderId="28" xfId="0" applyFont="1" applyBorder="1" applyAlignment="1">
      <alignment horizontal="center" vertical="center"/>
    </xf>
    <xf numFmtId="0" fontId="28" fillId="0" borderId="29" xfId="0" applyFont="1" applyBorder="1" applyAlignment="1">
      <alignment horizontal="center" vertical="center"/>
    </xf>
    <xf numFmtId="0" fontId="28" fillId="0" borderId="0" xfId="0" applyFont="1" applyBorder="1" applyAlignment="1">
      <alignment horizontal="center" vertical="center"/>
    </xf>
    <xf numFmtId="0" fontId="28" fillId="0" borderId="24" xfId="0" applyFont="1" applyBorder="1" applyAlignment="1">
      <alignment horizontal="left" vertical="top"/>
    </xf>
    <xf numFmtId="0" fontId="28" fillId="0" borderId="0" xfId="0" applyFont="1" applyBorder="1" applyAlignment="1">
      <alignment horizontal="left" vertical="center" wrapText="1"/>
    </xf>
    <xf numFmtId="0" fontId="0" fillId="0" borderId="0" xfId="0" applyFont="1" applyBorder="1" applyAlignment="1">
      <alignment horizontal="left" vertical="center"/>
    </xf>
    <xf numFmtId="0" fontId="30" fillId="0" borderId="0" xfId="0" applyFont="1">
      <alignment vertical="center"/>
    </xf>
    <xf numFmtId="0" fontId="0" fillId="0" borderId="0" xfId="0" applyFont="1" applyAlignment="1">
      <alignment horizontal="left" vertical="center"/>
    </xf>
    <xf numFmtId="0" fontId="31" fillId="0" borderId="0" xfId="0" applyFont="1">
      <alignment vertical="center"/>
    </xf>
    <xf numFmtId="0" fontId="0" fillId="0" borderId="0" xfId="0" applyFont="1" applyBorder="1" applyAlignment="1">
      <alignment horizontal="center" vertical="center"/>
    </xf>
    <xf numFmtId="0" fontId="0" fillId="0" borderId="9" xfId="0" applyFont="1" applyBorder="1">
      <alignment vertical="center"/>
    </xf>
    <xf numFmtId="0" fontId="0" fillId="0" borderId="10" xfId="0" applyFont="1" applyBorder="1">
      <alignment vertical="center"/>
    </xf>
    <xf numFmtId="0" fontId="0" fillId="0" borderId="2" xfId="0" applyFont="1" applyBorder="1">
      <alignment vertical="center"/>
    </xf>
    <xf numFmtId="0" fontId="0" fillId="0" borderId="7" xfId="0" applyFont="1" applyBorder="1" applyAlignment="1">
      <alignment horizontal="center" vertical="center"/>
    </xf>
    <xf numFmtId="0" fontId="0" fillId="0" borderId="5" xfId="0" applyFont="1" applyBorder="1" applyAlignment="1">
      <alignment horizontal="center" vertical="center"/>
    </xf>
    <xf numFmtId="0" fontId="0" fillId="0" borderId="36" xfId="0" applyFont="1" applyBorder="1" applyAlignment="1">
      <alignment horizontal="center" vertical="center"/>
    </xf>
    <xf numFmtId="0" fontId="0" fillId="0" borderId="52" xfId="0" applyFont="1" applyBorder="1" applyAlignment="1">
      <alignment horizontal="center" vertical="center"/>
    </xf>
    <xf numFmtId="0" fontId="0" fillId="0" borderId="45" xfId="0" applyFont="1" applyBorder="1" applyAlignment="1">
      <alignment horizontal="center" vertical="center"/>
    </xf>
    <xf numFmtId="0" fontId="28" fillId="0" borderId="0" xfId="0" applyFont="1" applyAlignment="1">
      <alignment vertical="center" wrapText="1"/>
    </xf>
    <xf numFmtId="0" fontId="0" fillId="0" borderId="30" xfId="0" applyFont="1" applyBorder="1" applyAlignment="1">
      <alignment horizontal="center" vertical="center"/>
    </xf>
    <xf numFmtId="0" fontId="0" fillId="0" borderId="29" xfId="0" applyNumberFormat="1" applyFont="1" applyBorder="1" applyAlignment="1">
      <alignment horizontal="center" vertical="center"/>
    </xf>
    <xf numFmtId="0" fontId="0" fillId="0" borderId="31" xfId="0" applyFont="1" applyBorder="1" applyAlignment="1">
      <alignment horizontal="center" vertical="center"/>
    </xf>
    <xf numFmtId="0" fontId="0" fillId="0" borderId="52" xfId="0" applyFont="1" applyBorder="1" applyAlignment="1">
      <alignment horizontal="center" vertical="center" wrapText="1"/>
    </xf>
    <xf numFmtId="0" fontId="7" fillId="0" borderId="0" xfId="0" applyFont="1" applyBorder="1" applyAlignment="1">
      <alignment horizontal="center" vertical="center" wrapText="1"/>
    </xf>
    <xf numFmtId="0" fontId="0" fillId="0" borderId="8" xfId="0" applyFont="1" applyBorder="1" applyAlignment="1">
      <alignment vertical="center"/>
    </xf>
    <xf numFmtId="0" fontId="0" fillId="0" borderId="4" xfId="0" applyFont="1" applyBorder="1" applyAlignment="1">
      <alignment vertical="center"/>
    </xf>
    <xf numFmtId="0" fontId="0" fillId="0" borderId="0" xfId="0" applyFont="1" applyBorder="1">
      <alignment vertical="center"/>
    </xf>
    <xf numFmtId="0" fontId="0" fillId="0" borderId="1" xfId="0" applyFont="1" applyBorder="1" applyAlignment="1">
      <alignment horizontal="center" vertical="center" wrapText="1"/>
    </xf>
    <xf numFmtId="0" fontId="36" fillId="0" borderId="0" xfId="0" applyFont="1">
      <alignment vertical="center"/>
    </xf>
    <xf numFmtId="0" fontId="0" fillId="0" borderId="12" xfId="0" applyFont="1" applyBorder="1">
      <alignment vertical="center"/>
    </xf>
    <xf numFmtId="0" fontId="0" fillId="0" borderId="13" xfId="0" applyFont="1" applyBorder="1">
      <alignment vertical="center"/>
    </xf>
    <xf numFmtId="0" fontId="0" fillId="0" borderId="14" xfId="0" applyFont="1" applyBorder="1">
      <alignment vertical="center"/>
    </xf>
    <xf numFmtId="0" fontId="0" fillId="0" borderId="16" xfId="0" applyFont="1" applyBorder="1">
      <alignment vertical="center"/>
    </xf>
    <xf numFmtId="0" fontId="0" fillId="0" borderId="15" xfId="0" applyFont="1" applyBorder="1">
      <alignment vertical="center"/>
    </xf>
    <xf numFmtId="0" fontId="0" fillId="0" borderId="16" xfId="0" applyFont="1" applyBorder="1" applyAlignment="1">
      <alignment horizontal="right" vertical="top"/>
    </xf>
    <xf numFmtId="0" fontId="0" fillId="0" borderId="0" xfId="0" applyFont="1" applyBorder="1" applyAlignment="1">
      <alignment horizontal="left" vertical="top" wrapText="1"/>
    </xf>
    <xf numFmtId="0" fontId="29" fillId="0" borderId="16" xfId="0" applyFont="1" applyBorder="1" applyAlignment="1">
      <alignment horizontal="right" vertical="center"/>
    </xf>
    <xf numFmtId="0" fontId="28" fillId="0" borderId="0" xfId="0" applyFont="1" applyBorder="1" applyAlignment="1">
      <alignment vertical="center"/>
    </xf>
    <xf numFmtId="0" fontId="31" fillId="0" borderId="0" xfId="0" applyFont="1" applyBorder="1" applyAlignment="1">
      <alignment horizontal="center" vertical="center"/>
    </xf>
    <xf numFmtId="0" fontId="0" fillId="0" borderId="17" xfId="0" applyFont="1" applyBorder="1">
      <alignment vertical="center"/>
    </xf>
    <xf numFmtId="0" fontId="0" fillId="0" borderId="18" xfId="0" applyFont="1" applyBorder="1">
      <alignment vertical="center"/>
    </xf>
    <xf numFmtId="0" fontId="0" fillId="0" borderId="19" xfId="0" applyFont="1" applyBorder="1">
      <alignment vertical="center"/>
    </xf>
    <xf numFmtId="176" fontId="0" fillId="2" borderId="30" xfId="0" applyNumberFormat="1" applyFont="1" applyFill="1" applyBorder="1" applyAlignment="1">
      <alignment horizontal="center" vertical="center"/>
    </xf>
    <xf numFmtId="0" fontId="0" fillId="0" borderId="32" xfId="0" applyFont="1" applyBorder="1" applyAlignment="1">
      <alignment horizontal="center" vertical="center"/>
    </xf>
    <xf numFmtId="177" fontId="0" fillId="3" borderId="30" xfId="0" applyNumberFormat="1" applyFont="1" applyFill="1" applyBorder="1" applyAlignment="1">
      <alignment horizontal="right" vertical="center"/>
    </xf>
    <xf numFmtId="0" fontId="0" fillId="0" borderId="20" xfId="0" applyFont="1" applyBorder="1">
      <alignment vertical="center"/>
    </xf>
    <xf numFmtId="0" fontId="0" fillId="0" borderId="21" xfId="0" applyFont="1" applyBorder="1">
      <alignment vertical="center"/>
    </xf>
    <xf numFmtId="0" fontId="0" fillId="0" borderId="22" xfId="0" applyFont="1" applyBorder="1">
      <alignment vertical="center"/>
    </xf>
    <xf numFmtId="0" fontId="31" fillId="0" borderId="0" xfId="0" applyFont="1" applyAlignment="1">
      <alignment horizontal="left" vertical="center"/>
    </xf>
    <xf numFmtId="0" fontId="0" fillId="0" borderId="49" xfId="0" applyFont="1" applyBorder="1" applyAlignment="1">
      <alignment horizontal="center" vertical="center" wrapText="1"/>
    </xf>
    <xf numFmtId="0" fontId="0" fillId="0" borderId="23" xfId="0" applyFont="1" applyBorder="1">
      <alignment vertical="center"/>
    </xf>
    <xf numFmtId="0" fontId="0" fillId="0" borderId="39" xfId="0" applyFont="1" applyBorder="1" applyAlignment="1">
      <alignment vertical="center"/>
    </xf>
    <xf numFmtId="0" fontId="0" fillId="0" borderId="40" xfId="0" applyFont="1" applyBorder="1" applyAlignment="1">
      <alignment vertical="center"/>
    </xf>
    <xf numFmtId="0" fontId="0" fillId="0" borderId="53" xfId="0" applyFont="1" applyBorder="1">
      <alignment vertical="center"/>
    </xf>
    <xf numFmtId="0" fontId="0" fillId="0" borderId="55" xfId="0" applyFont="1" applyBorder="1">
      <alignment vertical="center"/>
    </xf>
    <xf numFmtId="0" fontId="0" fillId="0" borderId="86" xfId="0" applyFont="1" applyBorder="1" applyAlignment="1">
      <alignment horizontal="center" vertical="center" wrapText="1"/>
    </xf>
    <xf numFmtId="0" fontId="40" fillId="0" borderId="40" xfId="0" applyFont="1" applyBorder="1" applyAlignment="1">
      <alignment vertical="center" wrapText="1"/>
    </xf>
    <xf numFmtId="0" fontId="28" fillId="0" borderId="24" xfId="0" applyFont="1" applyBorder="1" applyAlignment="1">
      <alignment vertical="center" wrapText="1"/>
    </xf>
    <xf numFmtId="0" fontId="28" fillId="0" borderId="26" xfId="0" applyFont="1" applyBorder="1" applyAlignment="1">
      <alignment vertical="center" wrapText="1"/>
    </xf>
    <xf numFmtId="0" fontId="0" fillId="0" borderId="0" xfId="0" applyFont="1" applyFill="1">
      <alignment vertical="center"/>
    </xf>
    <xf numFmtId="0" fontId="31" fillId="0" borderId="0" xfId="0" applyFont="1" applyFill="1">
      <alignment vertical="center"/>
    </xf>
    <xf numFmtId="0" fontId="0" fillId="0" borderId="7" xfId="0" applyFont="1" applyFill="1" applyBorder="1" applyAlignment="1">
      <alignment horizontal="center" vertical="center" wrapText="1"/>
    </xf>
    <xf numFmtId="0" fontId="0" fillId="0" borderId="0" xfId="0" applyFont="1" applyFill="1" applyBorder="1" applyAlignment="1">
      <alignment horizontal="left" vertical="center" wrapText="1"/>
    </xf>
    <xf numFmtId="0" fontId="0" fillId="0" borderId="0" xfId="0" applyFont="1" applyFill="1" applyBorder="1">
      <alignment vertical="center"/>
    </xf>
    <xf numFmtId="0" fontId="0" fillId="0" borderId="6" xfId="0" applyFont="1" applyFill="1" applyBorder="1">
      <alignment vertical="center"/>
    </xf>
    <xf numFmtId="0" fontId="35" fillId="0" borderId="0" xfId="0" applyFont="1" applyBorder="1" applyAlignment="1">
      <alignment horizontal="left" vertical="center" wrapText="1"/>
    </xf>
    <xf numFmtId="0" fontId="35" fillId="0" borderId="0" xfId="0" applyFont="1">
      <alignment vertical="center"/>
    </xf>
    <xf numFmtId="0" fontId="36" fillId="0" borderId="0" xfId="0" applyFont="1" applyBorder="1" applyAlignment="1">
      <alignment horizontal="left" vertical="center"/>
    </xf>
    <xf numFmtId="0" fontId="0" fillId="0" borderId="0" xfId="0" applyFont="1" applyBorder="1" applyAlignment="1">
      <alignment horizontal="right" vertical="center" wrapText="1"/>
    </xf>
    <xf numFmtId="0" fontId="0" fillId="0" borderId="0" xfId="0" applyFont="1" applyBorder="1" applyAlignment="1">
      <alignment horizontal="right" vertical="top" wrapText="1"/>
    </xf>
    <xf numFmtId="0" fontId="0" fillId="0" borderId="91" xfId="0" applyFont="1" applyBorder="1" applyAlignment="1">
      <alignment horizontal="right" vertical="top" wrapText="1"/>
    </xf>
    <xf numFmtId="0" fontId="0" fillId="0" borderId="6" xfId="0" applyFont="1" applyBorder="1" applyAlignment="1">
      <alignment horizontal="right" vertical="top" wrapText="1"/>
    </xf>
    <xf numFmtId="0" fontId="28" fillId="0" borderId="39" xfId="0" applyFont="1" applyBorder="1" applyAlignment="1">
      <alignment horizontal="left" vertical="center" wrapText="1"/>
    </xf>
    <xf numFmtId="0" fontId="28" fillId="0" borderId="40" xfId="0" applyFont="1" applyBorder="1" applyAlignment="1">
      <alignment horizontal="left" vertical="center" wrapText="1"/>
    </xf>
    <xf numFmtId="0" fontId="28" fillId="0" borderId="41" xfId="0" applyFont="1" applyBorder="1" applyAlignment="1">
      <alignment horizontal="left" vertical="center" wrapText="1"/>
    </xf>
    <xf numFmtId="0" fontId="40" fillId="0" borderId="26" xfId="0" applyFont="1" applyBorder="1" applyAlignment="1">
      <alignment horizontal="left" vertical="center" wrapText="1"/>
    </xf>
    <xf numFmtId="0" fontId="28" fillId="0" borderId="26" xfId="0" applyFont="1" applyBorder="1" applyAlignment="1">
      <alignment horizontal="left" vertical="center" wrapText="1"/>
    </xf>
    <xf numFmtId="0" fontId="7" fillId="0" borderId="38" xfId="0" applyFont="1" applyBorder="1" applyAlignment="1">
      <alignment horizontal="center" vertical="center" wrapText="1"/>
    </xf>
    <xf numFmtId="0" fontId="7" fillId="0" borderId="37" xfId="0" applyFont="1" applyBorder="1" applyAlignment="1">
      <alignment horizontal="center" vertical="center" wrapText="1"/>
    </xf>
    <xf numFmtId="0" fontId="7" fillId="0" borderId="63" xfId="0" applyFont="1" applyBorder="1" applyAlignment="1">
      <alignment horizontal="center" vertical="center" wrapText="1"/>
    </xf>
    <xf numFmtId="0" fontId="7" fillId="0" borderId="64" xfId="0" applyFont="1" applyBorder="1" applyAlignment="1">
      <alignment horizontal="center" vertical="center" wrapText="1"/>
    </xf>
    <xf numFmtId="0" fontId="0" fillId="0" borderId="26" xfId="0" applyFont="1" applyBorder="1" applyAlignment="1">
      <alignment horizontal="left" vertical="center" wrapText="1"/>
    </xf>
    <xf numFmtId="0" fontId="0" fillId="0" borderId="43" xfId="0" applyFont="1" applyBorder="1" applyAlignment="1">
      <alignment horizontal="left" vertical="center" wrapText="1"/>
    </xf>
    <xf numFmtId="0" fontId="7" fillId="0" borderId="44" xfId="0" applyFont="1" applyBorder="1" applyAlignment="1">
      <alignment horizontal="center" vertical="center" wrapText="1"/>
    </xf>
    <xf numFmtId="0" fontId="7" fillId="0" borderId="68" xfId="0" applyFont="1" applyBorder="1" applyAlignment="1">
      <alignment horizontal="center" vertical="center" wrapText="1"/>
    </xf>
    <xf numFmtId="0" fontId="28" fillId="0" borderId="46" xfId="0" applyFont="1" applyBorder="1" applyAlignment="1">
      <alignment horizontal="left" vertical="center" wrapText="1"/>
    </xf>
    <xf numFmtId="0" fontId="28" fillId="0" borderId="47" xfId="0" applyFont="1" applyBorder="1" applyAlignment="1">
      <alignment horizontal="left" vertical="center" wrapText="1"/>
    </xf>
    <xf numFmtId="0" fontId="7" fillId="0" borderId="48" xfId="0" applyFont="1" applyBorder="1" applyAlignment="1">
      <alignment horizontal="center" vertical="center" wrapText="1"/>
    </xf>
    <xf numFmtId="0" fontId="7" fillId="0" borderId="69" xfId="0" applyFont="1" applyBorder="1" applyAlignment="1">
      <alignment horizontal="center" vertical="center" wrapText="1"/>
    </xf>
    <xf numFmtId="0" fontId="0" fillId="0" borderId="67" xfId="0" applyFont="1" applyBorder="1" applyAlignment="1">
      <alignment horizontal="center" vertical="center" wrapText="1"/>
    </xf>
    <xf numFmtId="0" fontId="0" fillId="0" borderId="49" xfId="0" applyFont="1" applyBorder="1" applyAlignment="1">
      <alignment horizontal="center" vertical="center" wrapText="1"/>
    </xf>
    <xf numFmtId="0" fontId="0" fillId="0" borderId="114" xfId="0" applyFont="1" applyBorder="1" applyAlignment="1">
      <alignment horizontal="left" vertical="center" wrapText="1"/>
    </xf>
    <xf numFmtId="0" fontId="0" fillId="0" borderId="115" xfId="0" applyFont="1" applyBorder="1" applyAlignment="1">
      <alignment horizontal="left" vertical="center" wrapText="1"/>
    </xf>
    <xf numFmtId="0" fontId="0" fillId="0" borderId="116" xfId="0" applyFont="1" applyBorder="1" applyAlignment="1">
      <alignment horizontal="left" vertical="center" wrapText="1"/>
    </xf>
    <xf numFmtId="0" fontId="7" fillId="0" borderId="11" xfId="0" applyFont="1" applyBorder="1" applyAlignment="1">
      <alignment horizontal="center" vertical="center"/>
    </xf>
    <xf numFmtId="0" fontId="7" fillId="0" borderId="3" xfId="0" applyFont="1" applyBorder="1" applyAlignment="1">
      <alignment horizontal="center" vertical="center"/>
    </xf>
    <xf numFmtId="0" fontId="7" fillId="0" borderId="8" xfId="0" applyFont="1" applyBorder="1" applyAlignment="1">
      <alignment horizontal="center" vertical="center"/>
    </xf>
    <xf numFmtId="0" fontId="7" fillId="0" borderId="4" xfId="0" applyFont="1" applyBorder="1" applyAlignment="1">
      <alignment horizontal="center" vertical="center"/>
    </xf>
    <xf numFmtId="0" fontId="0" fillId="0" borderId="0" xfId="0" applyFont="1" applyBorder="1" applyAlignment="1">
      <alignment horizontal="left" vertical="center" wrapText="1"/>
    </xf>
    <xf numFmtId="0" fontId="0" fillId="0" borderId="3" xfId="0" applyFont="1" applyBorder="1" applyAlignment="1">
      <alignment horizontal="left" vertical="center" wrapText="1"/>
    </xf>
    <xf numFmtId="0" fontId="0" fillId="0" borderId="0" xfId="0" applyFont="1" applyBorder="1" applyAlignment="1">
      <alignment horizontal="left" vertical="top" wrapText="1"/>
    </xf>
    <xf numFmtId="0" fontId="0" fillId="0" borderId="3" xfId="0" applyFont="1" applyBorder="1" applyAlignment="1">
      <alignment horizontal="left" vertical="top" wrapText="1"/>
    </xf>
    <xf numFmtId="0" fontId="0" fillId="0" borderId="59" xfId="0" applyFont="1" applyBorder="1" applyAlignment="1">
      <alignment horizontal="left" vertical="center" wrapText="1"/>
    </xf>
    <xf numFmtId="0" fontId="0" fillId="0" borderId="60" xfId="0" applyFont="1" applyBorder="1" applyAlignment="1">
      <alignment horizontal="left" vertical="center" wrapText="1"/>
    </xf>
    <xf numFmtId="0" fontId="0" fillId="0" borderId="117" xfId="0" applyFont="1" applyBorder="1" applyAlignment="1">
      <alignment horizontal="left" vertical="center" wrapText="1"/>
    </xf>
    <xf numFmtId="0" fontId="0" fillId="0" borderId="118" xfId="0" applyFont="1" applyBorder="1" applyAlignment="1">
      <alignment horizontal="left" vertical="center" wrapText="1"/>
    </xf>
    <xf numFmtId="0" fontId="0" fillId="0" borderId="91" xfId="0" applyFont="1" applyBorder="1" applyAlignment="1">
      <alignment horizontal="left" vertical="center" wrapText="1"/>
    </xf>
    <xf numFmtId="0" fontId="0" fillId="0" borderId="92" xfId="0" applyFont="1" applyBorder="1" applyAlignment="1">
      <alignment horizontal="left" vertical="center" wrapText="1"/>
    </xf>
    <xf numFmtId="0" fontId="0" fillId="0" borderId="6" xfId="0" applyFont="1" applyBorder="1" applyAlignment="1">
      <alignment horizontal="left" vertical="center" wrapText="1"/>
    </xf>
    <xf numFmtId="0" fontId="0" fillId="0" borderId="4" xfId="0" applyFont="1" applyBorder="1" applyAlignment="1">
      <alignment horizontal="left" vertical="center" wrapText="1"/>
    </xf>
    <xf numFmtId="0" fontId="0" fillId="0" borderId="32" xfId="0" applyFont="1" applyBorder="1" applyAlignment="1">
      <alignment horizontal="right" vertical="center"/>
    </xf>
    <xf numFmtId="0" fontId="0" fillId="0" borderId="93" xfId="0" applyFont="1" applyBorder="1" applyAlignment="1">
      <alignment horizontal="right" vertical="center"/>
    </xf>
    <xf numFmtId="0" fontId="0" fillId="0" borderId="87" xfId="0" applyFont="1" applyBorder="1" applyAlignment="1">
      <alignment horizontal="left" vertical="center" wrapText="1"/>
    </xf>
    <xf numFmtId="0" fontId="0" fillId="0" borderId="71" xfId="0" applyFont="1" applyBorder="1" applyAlignment="1">
      <alignment horizontal="left" vertical="center" wrapText="1"/>
    </xf>
    <xf numFmtId="0" fontId="32" fillId="0" borderId="112" xfId="0" applyFont="1" applyBorder="1" applyAlignment="1">
      <alignment horizontal="center" vertical="center" wrapText="1"/>
    </xf>
    <xf numFmtId="0" fontId="32" fillId="0" borderId="113" xfId="0" applyFont="1" applyBorder="1" applyAlignment="1">
      <alignment horizontal="center" vertical="center" wrapText="1"/>
    </xf>
    <xf numFmtId="177" fontId="0" fillId="4" borderId="35" xfId="0" applyNumberFormat="1" applyFont="1" applyFill="1" applyBorder="1" applyAlignment="1">
      <alignment horizontal="right" vertical="center"/>
    </xf>
    <xf numFmtId="177" fontId="0" fillId="4" borderId="50" xfId="0" applyNumberFormat="1" applyFont="1" applyFill="1" applyBorder="1" applyAlignment="1">
      <alignment horizontal="right" vertical="center"/>
    </xf>
    <xf numFmtId="0" fontId="0" fillId="0" borderId="46" xfId="0" applyFont="1" applyBorder="1" applyAlignment="1">
      <alignment horizontal="left" vertical="center" wrapText="1"/>
    </xf>
    <xf numFmtId="0" fontId="0" fillId="0" borderId="47" xfId="0" applyFont="1" applyBorder="1" applyAlignment="1">
      <alignment horizontal="left" vertical="center" wrapText="1"/>
    </xf>
    <xf numFmtId="0" fontId="28" fillId="0" borderId="43" xfId="0" applyFont="1" applyBorder="1" applyAlignment="1">
      <alignment horizontal="left" vertical="center" wrapText="1"/>
    </xf>
    <xf numFmtId="0" fontId="0" fillId="0" borderId="30" xfId="0" applyFont="1" applyBorder="1" applyAlignment="1">
      <alignment horizontal="left" vertical="center" wrapText="1"/>
    </xf>
    <xf numFmtId="0" fontId="0" fillId="0" borderId="74" xfId="0" applyFont="1" applyBorder="1" applyAlignment="1">
      <alignment horizontal="left" vertical="center" wrapText="1"/>
    </xf>
    <xf numFmtId="0" fontId="7" fillId="0" borderId="48" xfId="0" applyFont="1" applyBorder="1" applyAlignment="1">
      <alignment horizontal="center" vertical="center"/>
    </xf>
    <xf numFmtId="0" fontId="7" fillId="0" borderId="69" xfId="0" applyFont="1" applyBorder="1" applyAlignment="1">
      <alignment horizontal="center" vertical="center"/>
    </xf>
    <xf numFmtId="0" fontId="7" fillId="0" borderId="38" xfId="0" applyFont="1" applyBorder="1" applyAlignment="1">
      <alignment horizontal="center" vertical="center"/>
    </xf>
    <xf numFmtId="0" fontId="7" fillId="0" borderId="37" xfId="0" applyFont="1" applyBorder="1" applyAlignment="1">
      <alignment horizontal="center" vertical="center"/>
    </xf>
    <xf numFmtId="0" fontId="40" fillId="0" borderId="39" xfId="0" applyFont="1" applyBorder="1" applyAlignment="1">
      <alignment horizontal="left" vertical="center" wrapText="1"/>
    </xf>
    <xf numFmtId="0" fontId="40" fillId="0" borderId="40" xfId="0" applyFont="1" applyBorder="1" applyAlignment="1">
      <alignment horizontal="left" vertical="center" wrapText="1"/>
    </xf>
    <xf numFmtId="0" fontId="0" fillId="0" borderId="110" xfId="0" applyFont="1" applyBorder="1" applyAlignment="1">
      <alignment horizontal="center" vertical="center"/>
    </xf>
    <xf numFmtId="0" fontId="0" fillId="0" borderId="53" xfId="0" applyFont="1" applyBorder="1" applyAlignment="1">
      <alignment horizontal="center" vertical="center"/>
    </xf>
    <xf numFmtId="0" fontId="0" fillId="0" borderId="52" xfId="0" applyFont="1" applyBorder="1" applyAlignment="1">
      <alignment horizontal="center" vertical="center"/>
    </xf>
    <xf numFmtId="0" fontId="0" fillId="0" borderId="23" xfId="0" applyFont="1" applyBorder="1" applyAlignment="1">
      <alignment horizontal="center" vertical="center"/>
    </xf>
    <xf numFmtId="0" fontId="7" fillId="0" borderId="65" xfId="0" applyFont="1" applyBorder="1" applyAlignment="1">
      <alignment horizontal="center" vertical="center" wrapText="1"/>
    </xf>
    <xf numFmtId="0" fontId="7" fillId="0" borderId="66" xfId="0" applyFont="1" applyBorder="1" applyAlignment="1">
      <alignment horizontal="center" vertical="center" wrapText="1"/>
    </xf>
    <xf numFmtId="0" fontId="28" fillId="0" borderId="30" xfId="0" applyFont="1" applyBorder="1" applyAlignment="1">
      <alignment horizontal="left" vertical="center" wrapText="1"/>
    </xf>
    <xf numFmtId="0" fontId="28" fillId="0" borderId="74" xfId="0" applyFont="1" applyBorder="1" applyAlignment="1">
      <alignment horizontal="left" vertical="center" wrapText="1"/>
    </xf>
    <xf numFmtId="0" fontId="7" fillId="0" borderId="44" xfId="0" applyFont="1" applyBorder="1" applyAlignment="1">
      <alignment horizontal="center" vertical="center"/>
    </xf>
    <xf numFmtId="0" fontId="7" fillId="0" borderId="68" xfId="0" applyFont="1" applyBorder="1" applyAlignment="1">
      <alignment horizontal="center" vertical="center"/>
    </xf>
    <xf numFmtId="0" fontId="32" fillId="0" borderId="31" xfId="0" applyFont="1" applyBorder="1" applyAlignment="1">
      <alignment horizontal="left" vertical="center" wrapText="1"/>
    </xf>
    <xf numFmtId="0" fontId="35" fillId="0" borderId="31" xfId="0" applyFont="1" applyBorder="1" applyAlignment="1">
      <alignment horizontal="left" vertical="center" wrapText="1"/>
    </xf>
    <xf numFmtId="0" fontId="35" fillId="0" borderId="54" xfId="0" applyFont="1" applyBorder="1" applyAlignment="1">
      <alignment horizontal="left" vertical="center" wrapText="1"/>
    </xf>
    <xf numFmtId="0" fontId="32" fillId="0" borderId="35" xfId="0" applyFont="1" applyBorder="1" applyAlignment="1">
      <alignment horizontal="left" vertical="center" wrapText="1"/>
    </xf>
    <xf numFmtId="0" fontId="35" fillId="0" borderId="35" xfId="0" applyFont="1" applyBorder="1" applyAlignment="1">
      <alignment horizontal="left" vertical="center" wrapText="1"/>
    </xf>
    <xf numFmtId="0" fontId="35" fillId="0" borderId="50" xfId="0" applyFont="1" applyBorder="1" applyAlignment="1">
      <alignment horizontal="left" vertical="center" wrapText="1"/>
    </xf>
    <xf numFmtId="0" fontId="0" fillId="0" borderId="33" xfId="0" applyFont="1" applyBorder="1" applyAlignment="1">
      <alignment horizontal="left" vertical="center" wrapText="1"/>
    </xf>
    <xf numFmtId="0" fontId="0" fillId="0" borderId="72" xfId="0" applyFont="1" applyBorder="1" applyAlignment="1">
      <alignment horizontal="left" vertical="center" wrapText="1"/>
    </xf>
    <xf numFmtId="0" fontId="0" fillId="0" borderId="32" xfId="0" applyFont="1" applyBorder="1" applyAlignment="1">
      <alignment horizontal="left" vertical="center" wrapText="1"/>
    </xf>
    <xf numFmtId="0" fontId="0" fillId="0" borderId="93" xfId="0" applyFont="1" applyBorder="1" applyAlignment="1">
      <alignment horizontal="left" vertical="center" wrapText="1"/>
    </xf>
    <xf numFmtId="0" fontId="7" fillId="0" borderId="63" xfId="0" applyFont="1" applyBorder="1" applyAlignment="1">
      <alignment horizontal="center" vertical="center"/>
    </xf>
    <xf numFmtId="0" fontId="7" fillId="0" borderId="64" xfId="0" applyFont="1" applyBorder="1" applyAlignment="1">
      <alignment horizontal="center" vertical="center"/>
    </xf>
    <xf numFmtId="0" fontId="7" fillId="0" borderId="9" xfId="0" applyFont="1" applyBorder="1" applyAlignment="1">
      <alignment horizontal="center" vertical="center" wrapText="1"/>
    </xf>
    <xf numFmtId="0" fontId="7" fillId="0" borderId="2" xfId="0" applyFont="1" applyBorder="1" applyAlignment="1">
      <alignment horizontal="center" vertical="center" wrapText="1"/>
    </xf>
    <xf numFmtId="0" fontId="0" fillId="0" borderId="34" xfId="0" applyFont="1" applyBorder="1" applyAlignment="1">
      <alignment horizontal="left" vertical="center" wrapText="1"/>
    </xf>
    <xf numFmtId="0" fontId="0" fillId="0" borderId="42" xfId="0" applyFont="1" applyBorder="1" applyAlignment="1">
      <alignment horizontal="left" vertical="center" wrapText="1"/>
    </xf>
    <xf numFmtId="0" fontId="7" fillId="0" borderId="70" xfId="0" applyFont="1" applyBorder="1" applyAlignment="1">
      <alignment horizontal="center" vertical="center" wrapText="1"/>
    </xf>
    <xf numFmtId="0" fontId="7" fillId="0" borderId="71" xfId="0" applyFont="1" applyBorder="1" applyAlignment="1">
      <alignment horizontal="center" vertical="center" wrapText="1"/>
    </xf>
    <xf numFmtId="0" fontId="28" fillId="0" borderId="34" xfId="0" applyFont="1" applyBorder="1" applyAlignment="1">
      <alignment horizontal="left" vertical="center" wrapText="1"/>
    </xf>
    <xf numFmtId="0" fontId="28" fillId="0" borderId="42" xfId="0" applyFont="1" applyBorder="1" applyAlignment="1">
      <alignment horizontal="left" vertical="center" wrapText="1"/>
    </xf>
    <xf numFmtId="0" fontId="7" fillId="0" borderId="70" xfId="0" applyFont="1" applyBorder="1" applyAlignment="1">
      <alignment horizontal="center" vertical="center"/>
    </xf>
    <xf numFmtId="0" fontId="7" fillId="0" borderId="71" xfId="0" applyFont="1" applyBorder="1" applyAlignment="1">
      <alignment horizontal="center" vertical="center"/>
    </xf>
    <xf numFmtId="0" fontId="0" fillId="0" borderId="39" xfId="0" applyFont="1" applyBorder="1" applyAlignment="1">
      <alignment vertical="center" wrapText="1"/>
    </xf>
    <xf numFmtId="0" fontId="0" fillId="0" borderId="40" xfId="0" applyFont="1" applyBorder="1" applyAlignment="1">
      <alignment vertical="center" wrapText="1"/>
    </xf>
    <xf numFmtId="0" fontId="0" fillId="0" borderId="29" xfId="0" applyFont="1" applyBorder="1" applyAlignment="1">
      <alignment horizontal="right" vertical="center"/>
    </xf>
    <xf numFmtId="0" fontId="0" fillId="0" borderId="96" xfId="0" applyFont="1" applyBorder="1" applyAlignment="1">
      <alignment horizontal="right" vertical="center"/>
    </xf>
    <xf numFmtId="0" fontId="0" fillId="0" borderId="46" xfId="0" applyFont="1" applyBorder="1" applyAlignment="1">
      <alignment horizontal="right" vertical="center"/>
    </xf>
    <xf numFmtId="0" fontId="0" fillId="0" borderId="47" xfId="0" applyFont="1" applyBorder="1" applyAlignment="1">
      <alignment horizontal="right" vertical="center"/>
    </xf>
    <xf numFmtId="177" fontId="0" fillId="2" borderId="30" xfId="0" applyNumberFormat="1" applyFont="1" applyFill="1" applyBorder="1" applyAlignment="1">
      <alignment horizontal="right" vertical="center"/>
    </xf>
    <xf numFmtId="177" fontId="0" fillId="2" borderId="74" xfId="0" applyNumberFormat="1" applyFont="1" applyFill="1" applyBorder="1" applyAlignment="1">
      <alignment horizontal="right" vertical="center"/>
    </xf>
    <xf numFmtId="0" fontId="28" fillId="0" borderId="32" xfId="0" applyFont="1" applyBorder="1" applyAlignment="1">
      <alignment horizontal="left" vertical="center" wrapText="1"/>
    </xf>
    <xf numFmtId="0" fontId="28" fillId="0" borderId="93" xfId="0" applyFont="1" applyBorder="1" applyAlignment="1">
      <alignment horizontal="left" vertical="center" wrapText="1"/>
    </xf>
    <xf numFmtId="0" fontId="0" fillId="0" borderId="39" xfId="0" applyFont="1" applyBorder="1" applyAlignment="1">
      <alignment horizontal="left" vertical="center" wrapText="1"/>
    </xf>
    <xf numFmtId="0" fontId="0" fillId="0" borderId="40" xfId="0" applyFont="1" applyBorder="1" applyAlignment="1">
      <alignment horizontal="left" vertical="center" wrapText="1"/>
    </xf>
    <xf numFmtId="0" fontId="0" fillId="0" borderId="68" xfId="0" applyFont="1" applyBorder="1" applyAlignment="1">
      <alignment horizontal="left" vertical="center" wrapText="1"/>
    </xf>
    <xf numFmtId="0" fontId="28" fillId="0" borderId="0" xfId="0" applyFont="1" applyBorder="1" applyAlignment="1">
      <alignment horizontal="left" vertical="center" wrapText="1"/>
    </xf>
    <xf numFmtId="0" fontId="28" fillId="0" borderId="1" xfId="0" applyFont="1" applyBorder="1" applyAlignment="1">
      <alignment horizontal="center" vertical="center"/>
    </xf>
    <xf numFmtId="0" fontId="28" fillId="0" borderId="30" xfId="0" applyFont="1" applyBorder="1" applyAlignment="1">
      <alignment horizontal="center" vertical="center"/>
    </xf>
    <xf numFmtId="0" fontId="0" fillId="0" borderId="83" xfId="0" applyFont="1" applyBorder="1" applyAlignment="1">
      <alignment horizontal="center" vertical="center"/>
    </xf>
    <xf numFmtId="0" fontId="0" fillId="0" borderId="84" xfId="0" applyFont="1" applyBorder="1" applyAlignment="1">
      <alignment horizontal="center" vertical="center"/>
    </xf>
    <xf numFmtId="0" fontId="0" fillId="0" borderId="37" xfId="0" applyFont="1" applyBorder="1" applyAlignment="1">
      <alignment horizontal="center" vertical="center"/>
    </xf>
    <xf numFmtId="0" fontId="0" fillId="0" borderId="36" xfId="0" applyFont="1" applyBorder="1" applyAlignment="1">
      <alignment horizontal="center" vertical="center"/>
    </xf>
    <xf numFmtId="0" fontId="0" fillId="0" borderId="29" xfId="0" applyFont="1" applyBorder="1" applyAlignment="1">
      <alignment horizontal="center" vertical="center"/>
    </xf>
    <xf numFmtId="0" fontId="0" fillId="0" borderId="62" xfId="0" applyFont="1" applyBorder="1" applyAlignment="1">
      <alignment horizontal="center" vertical="center"/>
    </xf>
    <xf numFmtId="0" fontId="0" fillId="0" borderId="85" xfId="0" applyFont="1" applyBorder="1" applyAlignment="1">
      <alignment horizontal="center" vertical="center"/>
    </xf>
    <xf numFmtId="0" fontId="28" fillId="0" borderId="35" xfId="0" applyFont="1" applyBorder="1" applyAlignment="1">
      <alignment horizontal="left" vertical="center" wrapText="1"/>
    </xf>
    <xf numFmtId="0" fontId="28" fillId="0" borderId="50" xfId="0" applyFont="1" applyBorder="1" applyAlignment="1">
      <alignment horizontal="left" vertical="center" wrapText="1"/>
    </xf>
    <xf numFmtId="0" fontId="7" fillId="0" borderId="8" xfId="0" applyFont="1" applyBorder="1" applyAlignment="1">
      <alignment horizontal="center" vertical="center" wrapText="1"/>
    </xf>
    <xf numFmtId="0" fontId="7" fillId="0" borderId="4" xfId="0" applyFont="1" applyBorder="1" applyAlignment="1">
      <alignment horizontal="center" vertical="center" wrapText="1"/>
    </xf>
    <xf numFmtId="0" fontId="0" fillId="0" borderId="11" xfId="0" applyFont="1" applyBorder="1" applyAlignment="1">
      <alignment horizontal="left" vertical="center" wrapText="1"/>
    </xf>
    <xf numFmtId="0" fontId="0" fillId="0" borderId="8" xfId="0" applyFont="1" applyBorder="1" applyAlignment="1">
      <alignment horizontal="left" vertical="center" wrapText="1"/>
    </xf>
    <xf numFmtId="0" fontId="0" fillId="0" borderId="71" xfId="0" applyFont="1" applyBorder="1" applyAlignment="1">
      <alignment horizontal="center" vertical="center"/>
    </xf>
    <xf numFmtId="0" fontId="0" fillId="0" borderId="67" xfId="0" applyFont="1" applyBorder="1" applyAlignment="1">
      <alignment horizontal="center" vertical="center"/>
    </xf>
    <xf numFmtId="0" fontId="0" fillId="0" borderId="31" xfId="0" applyFont="1" applyBorder="1" applyAlignment="1">
      <alignment horizontal="center" vertical="center"/>
    </xf>
    <xf numFmtId="0" fontId="28" fillId="0" borderId="75" xfId="0" applyFont="1" applyBorder="1" applyAlignment="1">
      <alignment horizontal="left" vertical="center" wrapText="1"/>
    </xf>
    <xf numFmtId="0" fontId="28" fillId="0" borderId="76" xfId="0" applyFont="1" applyBorder="1" applyAlignment="1">
      <alignment horizontal="left" vertical="center" wrapText="1"/>
    </xf>
    <xf numFmtId="0" fontId="28" fillId="0" borderId="77" xfId="0" applyFont="1" applyBorder="1" applyAlignment="1">
      <alignment horizontal="left" vertical="center" wrapText="1"/>
    </xf>
    <xf numFmtId="177" fontId="0" fillId="3" borderId="83" xfId="0" applyNumberFormat="1" applyFont="1" applyFill="1" applyBorder="1" applyAlignment="1">
      <alignment horizontal="right" vertical="center"/>
    </xf>
    <xf numFmtId="177" fontId="0" fillId="3" borderId="37" xfId="0" applyNumberFormat="1" applyFont="1" applyFill="1" applyBorder="1" applyAlignment="1">
      <alignment horizontal="right" vertical="center"/>
    </xf>
    <xf numFmtId="0" fontId="0" fillId="0" borderId="25" xfId="0" applyFont="1" applyBorder="1" applyAlignment="1">
      <alignment horizontal="center" vertical="center"/>
    </xf>
    <xf numFmtId="0" fontId="0" fillId="0" borderId="64" xfId="0" applyFont="1" applyBorder="1" applyAlignment="1">
      <alignment horizontal="center" vertical="center"/>
    </xf>
    <xf numFmtId="0" fontId="0" fillId="0" borderId="32" xfId="0" applyFont="1" applyBorder="1" applyAlignment="1">
      <alignment horizontal="center" vertical="center"/>
    </xf>
    <xf numFmtId="0" fontId="0" fillId="0" borderId="33" xfId="0" applyFont="1" applyBorder="1" applyAlignment="1">
      <alignment horizontal="center" vertical="center"/>
    </xf>
    <xf numFmtId="0" fontId="0" fillId="0" borderId="80" xfId="0" applyFont="1" applyFill="1" applyBorder="1" applyAlignment="1">
      <alignment horizontal="left" vertical="center" wrapText="1"/>
    </xf>
    <xf numFmtId="0" fontId="0" fillId="0" borderId="89" xfId="0" applyFont="1" applyFill="1" applyBorder="1" applyAlignment="1">
      <alignment horizontal="left" vertical="center" wrapText="1"/>
    </xf>
    <xf numFmtId="0" fontId="0" fillId="0" borderId="40" xfId="0" applyFont="1" applyBorder="1" applyAlignment="1">
      <alignment horizontal="left" vertical="center"/>
    </xf>
    <xf numFmtId="0" fontId="0" fillId="0" borderId="68" xfId="0" applyFont="1" applyBorder="1" applyAlignment="1">
      <alignment horizontal="left" vertical="center"/>
    </xf>
    <xf numFmtId="0" fontId="0" fillId="0" borderId="35" xfId="0" applyFont="1" applyBorder="1" applyAlignment="1">
      <alignment horizontal="left" vertical="center" wrapText="1"/>
    </xf>
    <xf numFmtId="0" fontId="0" fillId="0" borderId="50" xfId="0" applyFont="1" applyBorder="1" applyAlignment="1">
      <alignment horizontal="left" vertical="center" wrapText="1"/>
    </xf>
    <xf numFmtId="0" fontId="39" fillId="0" borderId="16" xfId="0" applyFont="1" applyBorder="1" applyAlignment="1">
      <alignment horizontal="center" vertical="center"/>
    </xf>
    <xf numFmtId="0" fontId="39" fillId="0" borderId="0" xfId="0" applyFont="1" applyBorder="1" applyAlignment="1">
      <alignment horizontal="center" vertical="center"/>
    </xf>
    <xf numFmtId="0" fontId="0" fillId="0" borderId="0" xfId="0" applyFont="1" applyBorder="1" applyAlignment="1">
      <alignment horizontal="center" vertical="center"/>
    </xf>
    <xf numFmtId="0" fontId="0" fillId="0" borderId="15" xfId="0" applyFont="1" applyBorder="1" applyAlignment="1">
      <alignment horizontal="center" vertical="center"/>
    </xf>
    <xf numFmtId="0" fontId="38" fillId="0" borderId="16" xfId="0" applyFont="1" applyBorder="1" applyAlignment="1">
      <alignment horizontal="center" vertical="center"/>
    </xf>
    <xf numFmtId="0" fontId="38" fillId="0" borderId="0" xfId="0" applyFont="1" applyBorder="1" applyAlignment="1">
      <alignment horizontal="center" vertical="center"/>
    </xf>
    <xf numFmtId="0" fontId="28" fillId="0" borderId="0" xfId="0" applyFont="1" applyBorder="1" applyAlignment="1">
      <alignment horizontal="left" vertical="top" wrapText="1"/>
    </xf>
    <xf numFmtId="0" fontId="28" fillId="0" borderId="15" xfId="0" applyFont="1" applyBorder="1" applyAlignment="1">
      <alignment horizontal="left" vertical="top" wrapText="1"/>
    </xf>
    <xf numFmtId="0" fontId="0" fillId="0" borderId="105" xfId="0" applyFont="1" applyBorder="1" applyAlignment="1">
      <alignment horizontal="left" vertical="center" wrapText="1"/>
    </xf>
    <xf numFmtId="0" fontId="0" fillId="0" borderId="106" xfId="0" applyFont="1" applyBorder="1" applyAlignment="1">
      <alignment horizontal="left" vertical="center" wrapText="1"/>
    </xf>
    <xf numFmtId="0" fontId="0" fillId="0" borderId="107" xfId="0" applyFont="1" applyBorder="1" applyAlignment="1">
      <alignment horizontal="left" vertical="center" wrapText="1"/>
    </xf>
    <xf numFmtId="0" fontId="0" fillId="0" borderId="30" xfId="0" applyFont="1" applyBorder="1" applyAlignment="1">
      <alignment vertical="center" wrapText="1"/>
    </xf>
    <xf numFmtId="0" fontId="0" fillId="0" borderId="74" xfId="0" applyFont="1" applyBorder="1" applyAlignment="1">
      <alignment vertical="center" wrapText="1"/>
    </xf>
    <xf numFmtId="0" fontId="37" fillId="0" borderId="39" xfId="0" applyFont="1" applyBorder="1" applyAlignment="1">
      <alignment horizontal="center" vertical="center" wrapText="1"/>
    </xf>
    <xf numFmtId="0" fontId="37" fillId="0" borderId="40" xfId="0" applyFont="1" applyBorder="1" applyAlignment="1">
      <alignment horizontal="center" vertical="center" wrapText="1"/>
    </xf>
    <xf numFmtId="0" fontId="37" fillId="0" borderId="41" xfId="0" applyFont="1" applyBorder="1" applyAlignment="1">
      <alignment horizontal="center" vertical="center" wrapText="1"/>
    </xf>
    <xf numFmtId="0" fontId="26" fillId="0" borderId="0" xfId="0" applyFont="1" applyAlignment="1">
      <alignment horizontal="center" vertical="center"/>
    </xf>
    <xf numFmtId="0" fontId="27" fillId="0" borderId="78" xfId="0" applyFont="1" applyBorder="1" applyAlignment="1">
      <alignment horizontal="center" vertical="center"/>
    </xf>
    <xf numFmtId="0" fontId="0" fillId="0" borderId="100" xfId="0" applyFont="1" applyBorder="1" applyAlignment="1">
      <alignment horizontal="center" vertical="center"/>
    </xf>
    <xf numFmtId="0" fontId="0" fillId="0" borderId="101" xfId="0" applyFont="1" applyBorder="1" applyAlignment="1">
      <alignment horizontal="center" vertical="center"/>
    </xf>
    <xf numFmtId="0" fontId="0" fillId="0" borderId="102" xfId="0" applyFont="1" applyBorder="1" applyAlignment="1">
      <alignment horizontal="center" vertical="center"/>
    </xf>
    <xf numFmtId="0" fontId="28" fillId="0" borderId="79" xfId="0" applyFont="1" applyBorder="1" applyAlignment="1">
      <alignment horizontal="left" vertical="center"/>
    </xf>
    <xf numFmtId="0" fontId="28" fillId="0" borderId="80" xfId="0" applyFont="1" applyBorder="1" applyAlignment="1">
      <alignment horizontal="left" vertical="center"/>
    </xf>
    <xf numFmtId="0" fontId="28" fillId="0" borderId="81" xfId="0" applyFont="1" applyBorder="1" applyAlignment="1">
      <alignment horizontal="left" vertical="center"/>
    </xf>
    <xf numFmtId="0" fontId="28" fillId="0" borderId="61" xfId="0" applyFont="1" applyBorder="1" applyAlignment="1">
      <alignment horizontal="left" vertical="center"/>
    </xf>
    <xf numFmtId="0" fontId="28" fillId="0" borderId="56" xfId="0" applyFont="1" applyBorder="1" applyAlignment="1">
      <alignment horizontal="left" vertical="center"/>
    </xf>
    <xf numFmtId="0" fontId="28" fillId="0" borderId="82" xfId="0" applyFont="1" applyBorder="1" applyAlignment="1">
      <alignment horizontal="left" vertical="center"/>
    </xf>
    <xf numFmtId="0" fontId="28" fillId="0" borderId="39" xfId="0" applyFont="1" applyBorder="1" applyAlignment="1">
      <alignment horizontal="left" vertical="top"/>
    </xf>
    <xf numFmtId="0" fontId="28" fillId="0" borderId="40" xfId="0" applyFont="1" applyBorder="1" applyAlignment="1">
      <alignment horizontal="left" vertical="top"/>
    </xf>
    <xf numFmtId="0" fontId="28" fillId="0" borderId="41" xfId="0" applyFont="1" applyBorder="1" applyAlignment="1">
      <alignment horizontal="left" vertical="top"/>
    </xf>
    <xf numFmtId="0" fontId="28" fillId="0" borderId="23" xfId="0" applyFont="1" applyBorder="1" applyAlignment="1">
      <alignment horizontal="left" vertical="center"/>
    </xf>
    <xf numFmtId="0" fontId="28" fillId="0" borderId="24" xfId="0" applyFont="1" applyBorder="1" applyAlignment="1">
      <alignment horizontal="left" vertical="center"/>
    </xf>
    <xf numFmtId="0" fontId="28" fillId="0" borderId="25" xfId="0" applyFont="1" applyBorder="1" applyAlignment="1">
      <alignment horizontal="left" vertical="center"/>
    </xf>
    <xf numFmtId="0" fontId="28" fillId="0" borderId="57" xfId="0" applyFont="1" applyBorder="1" applyAlignment="1">
      <alignment horizontal="left" vertical="center"/>
    </xf>
    <xf numFmtId="0" fontId="28" fillId="0" borderId="78" xfId="0" applyFont="1" applyBorder="1" applyAlignment="1">
      <alignment horizontal="left" vertical="center"/>
    </xf>
    <xf numFmtId="0" fontId="28" fillId="0" borderId="51" xfId="0" applyFont="1" applyBorder="1" applyAlignment="1">
      <alignment horizontal="left" vertical="center"/>
    </xf>
    <xf numFmtId="0" fontId="28" fillId="0" borderId="57" xfId="0" applyFont="1" applyBorder="1" applyAlignment="1">
      <alignment horizontal="center" vertical="center"/>
    </xf>
    <xf numFmtId="0" fontId="28" fillId="0" borderId="78" xfId="0" applyFont="1" applyBorder="1" applyAlignment="1">
      <alignment horizontal="center" vertical="center"/>
    </xf>
    <xf numFmtId="0" fontId="28" fillId="0" borderId="51" xfId="0" applyFont="1" applyBorder="1" applyAlignment="1">
      <alignment horizontal="center" vertical="center"/>
    </xf>
    <xf numFmtId="0" fontId="28" fillId="0" borderId="5" xfId="0" applyFont="1" applyBorder="1" applyAlignment="1">
      <alignment horizontal="center" vertical="center" wrapText="1"/>
    </xf>
    <xf numFmtId="0" fontId="28" fillId="0" borderId="26" xfId="0" applyFont="1" applyBorder="1" applyAlignment="1">
      <alignment horizontal="center" vertical="center"/>
    </xf>
    <xf numFmtId="0" fontId="28" fillId="0" borderId="32" xfId="0" applyFont="1" applyBorder="1" applyAlignment="1">
      <alignment horizontal="center" vertical="center"/>
    </xf>
    <xf numFmtId="0" fontId="28" fillId="0" borderId="93" xfId="0" applyFont="1" applyBorder="1" applyAlignment="1">
      <alignment horizontal="center" vertical="center"/>
    </xf>
    <xf numFmtId="0" fontId="28" fillId="0" borderId="45" xfId="0" applyFont="1" applyBorder="1" applyAlignment="1">
      <alignment horizontal="center" vertical="center" wrapText="1"/>
    </xf>
    <xf numFmtId="0" fontId="28" fillId="0" borderId="99" xfId="0" applyFont="1" applyBorder="1" applyAlignment="1">
      <alignment horizontal="center" vertical="center"/>
    </xf>
    <xf numFmtId="0" fontId="28" fillId="0" borderId="32" xfId="0" applyFont="1" applyBorder="1" applyAlignment="1">
      <alignment horizontal="center" vertical="center" wrapText="1"/>
    </xf>
    <xf numFmtId="0" fontId="28" fillId="0" borderId="31" xfId="0" applyFont="1" applyBorder="1" applyAlignment="1">
      <alignment horizontal="center" vertical="center"/>
    </xf>
    <xf numFmtId="0" fontId="28" fillId="0" borderId="29" xfId="0" applyFont="1" applyBorder="1" applyAlignment="1">
      <alignment horizontal="center" vertical="center"/>
    </xf>
    <xf numFmtId="0" fontId="28" fillId="0" borderId="39" xfId="0" applyFont="1" applyBorder="1" applyAlignment="1">
      <alignment horizontal="center" vertical="center" shrinkToFit="1"/>
    </xf>
    <xf numFmtId="0" fontId="28" fillId="0" borderId="41" xfId="0" applyFont="1" applyBorder="1" applyAlignment="1">
      <alignment horizontal="center" vertical="center" shrinkToFit="1"/>
    </xf>
    <xf numFmtId="0" fontId="29" fillId="0" borderId="0" xfId="0" applyFont="1" applyBorder="1" applyAlignment="1">
      <alignment horizontal="center" vertical="center"/>
    </xf>
    <xf numFmtId="0" fontId="28" fillId="0" borderId="83" xfId="0" applyFont="1" applyBorder="1" applyAlignment="1">
      <alignment horizontal="center" vertical="center"/>
    </xf>
    <xf numFmtId="0" fontId="28" fillId="0" borderId="88" xfId="0" applyFont="1" applyBorder="1" applyAlignment="1">
      <alignment horizontal="center" vertical="center"/>
    </xf>
    <xf numFmtId="0" fontId="28" fillId="0" borderId="37" xfId="0" applyFont="1" applyBorder="1" applyAlignment="1">
      <alignment horizontal="center" vertical="center"/>
    </xf>
    <xf numFmtId="0" fontId="28" fillId="0" borderId="99" xfId="0" applyFont="1" applyBorder="1" applyAlignment="1">
      <alignment horizontal="center" vertical="center" wrapText="1"/>
    </xf>
    <xf numFmtId="0" fontId="28" fillId="0" borderId="98" xfId="0" applyFont="1" applyBorder="1" applyAlignment="1">
      <alignment horizontal="center" vertical="center" wrapText="1"/>
    </xf>
    <xf numFmtId="0" fontId="28" fillId="0" borderId="104" xfId="0" applyFont="1" applyBorder="1" applyAlignment="1">
      <alignment horizontal="center" vertical="center" wrapText="1"/>
    </xf>
    <xf numFmtId="0" fontId="28" fillId="0" borderId="98" xfId="0" applyFont="1" applyBorder="1" applyAlignment="1">
      <alignment horizontal="center" vertical="center"/>
    </xf>
    <xf numFmtId="0" fontId="28" fillId="0" borderId="104" xfId="0" applyFont="1" applyBorder="1" applyAlignment="1">
      <alignment horizontal="center" vertical="center"/>
    </xf>
    <xf numFmtId="0" fontId="0" fillId="0" borderId="62" xfId="0" applyFont="1" applyBorder="1" applyAlignment="1">
      <alignment horizontal="left" vertical="center" wrapText="1"/>
    </xf>
    <xf numFmtId="0" fontId="0" fillId="0" borderId="26" xfId="0" applyFont="1" applyBorder="1" applyAlignment="1">
      <alignment horizontal="left" vertical="center"/>
    </xf>
    <xf numFmtId="0" fontId="0" fillId="0" borderId="43" xfId="0" applyFont="1" applyBorder="1" applyAlignment="1">
      <alignment horizontal="left" vertical="center"/>
    </xf>
    <xf numFmtId="0" fontId="0" fillId="0" borderId="38" xfId="0" applyFont="1" applyBorder="1" applyAlignment="1">
      <alignment horizontal="center" vertical="center"/>
    </xf>
    <xf numFmtId="0" fontId="28" fillId="0" borderId="69" xfId="0" applyFont="1" applyBorder="1" applyAlignment="1">
      <alignment horizontal="center" vertical="center"/>
    </xf>
    <xf numFmtId="0" fontId="0" fillId="0" borderId="57" xfId="0" applyFont="1" applyBorder="1" applyAlignment="1">
      <alignment horizontal="center" vertical="center"/>
    </xf>
    <xf numFmtId="0" fontId="0" fillId="0" borderId="51" xfId="0" applyFont="1" applyBorder="1" applyAlignment="1">
      <alignment horizontal="center" vertical="center"/>
    </xf>
    <xf numFmtId="176" fontId="0" fillId="2" borderId="83" xfId="0" applyNumberFormat="1" applyFont="1" applyFill="1" applyBorder="1" applyAlignment="1">
      <alignment horizontal="center" vertical="center"/>
    </xf>
    <xf numFmtId="176" fontId="0" fillId="2" borderId="37" xfId="0" applyNumberFormat="1" applyFont="1" applyFill="1" applyBorder="1" applyAlignment="1">
      <alignment horizontal="center" vertical="center"/>
    </xf>
    <xf numFmtId="0" fontId="0" fillId="0" borderId="66" xfId="0" applyFont="1" applyBorder="1" applyAlignment="1">
      <alignment horizontal="center" vertical="center"/>
    </xf>
    <xf numFmtId="176" fontId="0" fillId="2" borderId="84" xfId="0" applyNumberFormat="1" applyFont="1" applyFill="1" applyBorder="1" applyAlignment="1">
      <alignment horizontal="center" vertical="center"/>
    </xf>
    <xf numFmtId="0" fontId="0" fillId="2" borderId="1" xfId="0" applyFont="1" applyFill="1" applyBorder="1" applyAlignment="1">
      <alignment horizontal="center" vertical="center"/>
    </xf>
    <xf numFmtId="0" fontId="0" fillId="2" borderId="30" xfId="0" applyFont="1" applyFill="1" applyBorder="1" applyAlignment="1">
      <alignment horizontal="center" vertical="center"/>
    </xf>
    <xf numFmtId="0" fontId="0" fillId="0" borderId="72" xfId="0" applyFont="1" applyBorder="1" applyAlignment="1">
      <alignment horizontal="center" vertical="center"/>
    </xf>
    <xf numFmtId="0" fontId="0" fillId="0" borderId="34" xfId="0" applyFont="1" applyBorder="1" applyAlignment="1">
      <alignment horizontal="right" vertical="center"/>
    </xf>
    <xf numFmtId="0" fontId="0" fillId="0" borderId="42" xfId="0" applyFont="1" applyBorder="1" applyAlignment="1">
      <alignment horizontal="right" vertical="center"/>
    </xf>
    <xf numFmtId="0" fontId="0" fillId="0" borderId="9" xfId="0" applyFont="1" applyBorder="1" applyAlignment="1">
      <alignment horizontal="center" vertical="center" wrapText="1"/>
    </xf>
    <xf numFmtId="0" fontId="0" fillId="0" borderId="2" xfId="0" applyFont="1" applyBorder="1" applyAlignment="1">
      <alignment horizontal="center" vertical="center" wrapText="1"/>
    </xf>
    <xf numFmtId="0" fontId="0" fillId="0" borderId="11" xfId="0" applyFont="1" applyBorder="1" applyAlignment="1">
      <alignment horizontal="center" vertical="center" wrapText="1"/>
    </xf>
    <xf numFmtId="0" fontId="0" fillId="0" borderId="3" xfId="0" applyFont="1" applyBorder="1" applyAlignment="1">
      <alignment horizontal="center" vertical="center" wrapText="1"/>
    </xf>
    <xf numFmtId="0" fontId="0" fillId="0" borderId="8" xfId="0" applyFont="1" applyBorder="1" applyAlignment="1">
      <alignment horizontal="center" vertical="center" wrapText="1"/>
    </xf>
    <xf numFmtId="0" fontId="0" fillId="0" borderId="4" xfId="0" applyFont="1" applyBorder="1" applyAlignment="1">
      <alignment horizontal="center" vertical="center" wrapText="1"/>
    </xf>
    <xf numFmtId="0" fontId="0" fillId="0" borderId="11" xfId="0" applyFont="1" applyBorder="1" applyAlignment="1">
      <alignment horizontal="center" vertical="center"/>
    </xf>
    <xf numFmtId="0" fontId="0" fillId="0" borderId="3" xfId="0" applyFont="1" applyBorder="1" applyAlignment="1">
      <alignment horizontal="center" vertical="center"/>
    </xf>
    <xf numFmtId="0" fontId="0" fillId="0" borderId="8" xfId="0" applyFont="1" applyBorder="1" applyAlignment="1">
      <alignment horizontal="center" vertical="center"/>
    </xf>
    <xf numFmtId="0" fontId="0" fillId="0" borderId="4" xfId="0" applyFont="1" applyBorder="1" applyAlignment="1">
      <alignment horizontal="center" vertical="center"/>
    </xf>
    <xf numFmtId="0" fontId="0" fillId="0" borderId="108" xfId="0" applyFont="1" applyBorder="1" applyAlignment="1">
      <alignment horizontal="center" vertical="center"/>
    </xf>
    <xf numFmtId="0" fontId="0" fillId="0" borderId="109" xfId="0" applyFont="1" applyBorder="1" applyAlignment="1">
      <alignment horizontal="center" vertical="center"/>
    </xf>
    <xf numFmtId="0" fontId="0" fillId="0" borderId="45" xfId="0" applyFont="1" applyFill="1" applyBorder="1" applyAlignment="1">
      <alignment horizontal="center" vertical="center"/>
    </xf>
    <xf numFmtId="0" fontId="0" fillId="0" borderId="46" xfId="0" applyFont="1" applyFill="1" applyBorder="1" applyAlignment="1">
      <alignment horizontal="center" vertical="center"/>
    </xf>
    <xf numFmtId="177" fontId="0" fillId="3" borderId="35" xfId="0" applyNumberFormat="1" applyFont="1" applyFill="1" applyBorder="1" applyAlignment="1">
      <alignment horizontal="right" vertical="center"/>
    </xf>
    <xf numFmtId="177" fontId="0" fillId="3" borderId="50" xfId="0" applyNumberFormat="1" applyFont="1" applyFill="1" applyBorder="1" applyAlignment="1">
      <alignment horizontal="right" vertical="center"/>
    </xf>
    <xf numFmtId="0" fontId="0" fillId="4" borderId="1" xfId="0" applyFont="1" applyFill="1" applyBorder="1" applyAlignment="1">
      <alignment horizontal="center" vertical="center"/>
    </xf>
    <xf numFmtId="0" fontId="0" fillId="4" borderId="83" xfId="0" applyFont="1" applyFill="1" applyBorder="1" applyAlignment="1">
      <alignment horizontal="center" vertical="center"/>
    </xf>
    <xf numFmtId="0" fontId="0" fillId="2" borderId="83" xfId="0" applyFont="1" applyFill="1" applyBorder="1" applyAlignment="1">
      <alignment horizontal="center" vertical="center"/>
    </xf>
    <xf numFmtId="0" fontId="0" fillId="3" borderId="1" xfId="0" applyFont="1" applyFill="1" applyBorder="1" applyAlignment="1">
      <alignment horizontal="center" vertical="center"/>
    </xf>
    <xf numFmtId="0" fontId="0" fillId="3" borderId="83" xfId="0" applyFont="1" applyFill="1" applyBorder="1" applyAlignment="1">
      <alignment horizontal="center" vertical="center"/>
    </xf>
    <xf numFmtId="0" fontId="7" fillId="0" borderId="78" xfId="0" applyFont="1" applyBorder="1" applyAlignment="1">
      <alignment horizontal="center" vertical="center" wrapText="1"/>
    </xf>
    <xf numFmtId="0" fontId="0" fillId="0" borderId="58" xfId="0" applyFont="1" applyFill="1" applyBorder="1" applyAlignment="1">
      <alignment horizontal="left" vertical="center" wrapText="1"/>
    </xf>
    <xf numFmtId="0" fontId="0" fillId="0" borderId="59" xfId="0" applyFont="1" applyFill="1" applyBorder="1" applyAlignment="1">
      <alignment horizontal="left" vertical="center" wrapText="1"/>
    </xf>
    <xf numFmtId="0" fontId="0" fillId="0" borderId="60" xfId="0" applyFont="1" applyFill="1" applyBorder="1" applyAlignment="1">
      <alignment horizontal="left" vertical="center" wrapText="1"/>
    </xf>
    <xf numFmtId="0" fontId="28" fillId="0" borderId="29" xfId="0" applyFont="1" applyBorder="1" applyAlignment="1">
      <alignment horizontal="left" vertical="center" wrapText="1"/>
    </xf>
    <xf numFmtId="0" fontId="28" fillId="0" borderId="96" xfId="0" applyFont="1" applyBorder="1" applyAlignment="1">
      <alignment horizontal="left" vertical="center" wrapText="1"/>
    </xf>
    <xf numFmtId="0" fontId="28" fillId="0" borderId="26" xfId="0" applyFont="1" applyBorder="1" applyAlignment="1">
      <alignment vertical="center" wrapText="1"/>
    </xf>
    <xf numFmtId="0" fontId="28" fillId="0" borderId="43" xfId="0" applyFont="1" applyBorder="1" applyAlignment="1">
      <alignment vertical="center" wrapText="1"/>
    </xf>
    <xf numFmtId="0" fontId="34" fillId="0" borderId="39" xfId="0" applyFont="1" applyBorder="1" applyAlignment="1">
      <alignment horizontal="left" vertical="center" wrapText="1"/>
    </xf>
    <xf numFmtId="0" fontId="34" fillId="0" borderId="40" xfId="0" applyFont="1" applyBorder="1" applyAlignment="1">
      <alignment horizontal="left" vertical="center" wrapText="1"/>
    </xf>
    <xf numFmtId="0" fontId="34" fillId="0" borderId="68" xfId="0" applyFont="1" applyBorder="1" applyAlignment="1">
      <alignment horizontal="left" vertical="center" wrapText="1"/>
    </xf>
    <xf numFmtId="0" fontId="7" fillId="0" borderId="11" xfId="0" applyFont="1" applyBorder="1" applyAlignment="1">
      <alignment horizontal="center" vertical="center" wrapText="1"/>
    </xf>
    <xf numFmtId="0" fontId="7" fillId="0" borderId="3" xfId="0" applyFont="1" applyBorder="1" applyAlignment="1">
      <alignment horizontal="center" vertical="center" wrapText="1"/>
    </xf>
    <xf numFmtId="0" fontId="0" fillId="0" borderId="73" xfId="0" applyFont="1" applyBorder="1" applyAlignment="1">
      <alignment horizontal="left" vertical="center" wrapText="1"/>
    </xf>
    <xf numFmtId="0" fontId="0" fillId="0" borderId="10" xfId="0" applyFont="1" applyBorder="1" applyAlignment="1">
      <alignment horizontal="left" vertical="center" wrapText="1"/>
    </xf>
    <xf numFmtId="0" fontId="0" fillId="0" borderId="2" xfId="0" applyFont="1" applyBorder="1" applyAlignment="1">
      <alignment horizontal="left" vertical="center" wrapText="1"/>
    </xf>
    <xf numFmtId="0" fontId="0" fillId="0" borderId="99" xfId="0" applyFont="1" applyBorder="1" applyAlignment="1">
      <alignment vertical="center" wrapText="1"/>
    </xf>
    <xf numFmtId="0" fontId="0" fillId="0" borderId="98" xfId="0" applyFont="1" applyBorder="1" applyAlignment="1">
      <alignment vertical="center" wrapText="1"/>
    </xf>
    <xf numFmtId="0" fontId="0" fillId="0" borderId="69" xfId="0" applyFont="1" applyBorder="1" applyAlignment="1">
      <alignment vertical="center" wrapText="1"/>
    </xf>
    <xf numFmtId="0" fontId="0" fillId="0" borderId="90" xfId="0" applyFont="1" applyFill="1" applyBorder="1" applyAlignment="1">
      <alignment horizontal="left" vertical="center" wrapText="1"/>
    </xf>
    <xf numFmtId="0" fontId="0" fillId="0" borderId="91" xfId="0" applyFont="1" applyFill="1" applyBorder="1" applyAlignment="1">
      <alignment horizontal="left" vertical="center" wrapText="1"/>
    </xf>
    <xf numFmtId="0" fontId="0" fillId="0" borderId="92" xfId="0" applyFont="1" applyFill="1" applyBorder="1" applyAlignment="1">
      <alignment horizontal="left" vertical="center" wrapText="1"/>
    </xf>
    <xf numFmtId="0" fontId="0" fillId="0" borderId="97" xfId="0" applyFont="1" applyFill="1" applyBorder="1" applyAlignment="1">
      <alignment horizontal="left" vertical="center" wrapText="1"/>
    </xf>
    <xf numFmtId="0" fontId="0" fillId="0" borderId="94" xfId="0" applyFont="1" applyFill="1" applyBorder="1" applyAlignment="1">
      <alignment horizontal="left" vertical="center" wrapText="1"/>
    </xf>
    <xf numFmtId="0" fontId="0" fillId="0" borderId="95" xfId="0" applyFont="1" applyFill="1" applyBorder="1" applyAlignment="1">
      <alignment horizontal="left" vertical="center" wrapText="1"/>
    </xf>
    <xf numFmtId="0" fontId="0" fillId="0" borderId="5" xfId="0" applyFont="1" applyFill="1" applyBorder="1" applyAlignment="1">
      <alignment horizontal="center" vertical="center" wrapText="1"/>
    </xf>
    <xf numFmtId="0" fontId="0" fillId="0" borderId="45" xfId="0" applyFont="1" applyFill="1" applyBorder="1" applyAlignment="1">
      <alignment horizontal="center" vertical="center" wrapText="1"/>
    </xf>
    <xf numFmtId="0" fontId="0" fillId="3" borderId="30" xfId="0" applyFont="1" applyFill="1" applyBorder="1" applyAlignment="1">
      <alignment horizontal="center" vertical="center"/>
    </xf>
    <xf numFmtId="177" fontId="0" fillId="3" borderId="84" xfId="0" applyNumberFormat="1" applyFont="1" applyFill="1" applyBorder="1" applyAlignment="1">
      <alignment horizontal="right" vertical="center"/>
    </xf>
    <xf numFmtId="0" fontId="0" fillId="0" borderId="86" xfId="0" applyFont="1" applyBorder="1" applyAlignment="1">
      <alignment horizontal="center" vertical="center" wrapText="1"/>
    </xf>
    <xf numFmtId="0" fontId="41" fillId="0" borderId="0" xfId="0" applyFont="1" applyFill="1" applyBorder="1" applyAlignment="1">
      <alignment horizontal="left" vertical="top" wrapText="1"/>
    </xf>
    <xf numFmtId="0" fontId="42" fillId="0" borderId="0" xfId="0" applyFont="1" applyFill="1" applyBorder="1" applyAlignment="1">
      <alignment horizontal="left" vertical="top" wrapText="1"/>
    </xf>
    <xf numFmtId="0" fontId="7" fillId="0" borderId="70" xfId="0" applyFont="1" applyFill="1" applyBorder="1" applyAlignment="1">
      <alignment horizontal="center" vertical="center" wrapText="1"/>
    </xf>
    <xf numFmtId="0" fontId="7" fillId="0" borderId="71" xfId="0" applyFont="1" applyFill="1" applyBorder="1" applyAlignment="1">
      <alignment horizontal="center" vertical="center" wrapText="1"/>
    </xf>
    <xf numFmtId="0" fontId="7" fillId="0" borderId="48" xfId="0" applyFont="1" applyFill="1" applyBorder="1" applyAlignment="1">
      <alignment horizontal="center" vertical="center" wrapText="1"/>
    </xf>
    <xf numFmtId="0" fontId="7" fillId="0" borderId="69" xfId="0" applyFont="1" applyFill="1" applyBorder="1" applyAlignment="1">
      <alignment horizontal="center" vertical="center" wrapText="1"/>
    </xf>
    <xf numFmtId="0" fontId="0" fillId="0" borderId="87" xfId="0" applyFont="1" applyFill="1" applyBorder="1" applyAlignment="1">
      <alignment horizontal="left" vertical="center" wrapText="1"/>
    </xf>
    <xf numFmtId="0" fontId="0" fillId="0" borderId="71" xfId="0" applyFont="1" applyFill="1" applyBorder="1" applyAlignment="1">
      <alignment horizontal="left" vertical="center" wrapText="1"/>
    </xf>
    <xf numFmtId="0" fontId="0" fillId="0" borderId="99" xfId="0" applyFont="1" applyBorder="1" applyAlignment="1">
      <alignment horizontal="left" vertical="center" wrapText="1"/>
    </xf>
    <xf numFmtId="0" fontId="0" fillId="0" borderId="98" xfId="0" applyFont="1" applyBorder="1" applyAlignment="1">
      <alignment horizontal="left" vertical="center" wrapText="1"/>
    </xf>
    <xf numFmtId="0" fontId="0" fillId="0" borderId="69" xfId="0" applyFont="1" applyBorder="1" applyAlignment="1">
      <alignment horizontal="left" vertical="center" wrapText="1"/>
    </xf>
    <xf numFmtId="0" fontId="7" fillId="0" borderId="98" xfId="0" applyFont="1" applyBorder="1" applyAlignment="1">
      <alignment horizontal="center" vertical="center"/>
    </xf>
    <xf numFmtId="0" fontId="0" fillId="0" borderId="41" xfId="0" applyFont="1" applyBorder="1" applyAlignment="1">
      <alignment horizontal="left" vertical="center" wrapText="1"/>
    </xf>
    <xf numFmtId="0" fontId="0" fillId="0" borderId="39" xfId="0" applyFont="1" applyBorder="1" applyAlignment="1">
      <alignment horizontal="center" vertical="center"/>
    </xf>
    <xf numFmtId="0" fontId="0" fillId="0" borderId="40" xfId="0" applyFont="1" applyBorder="1" applyAlignment="1">
      <alignment horizontal="center" vertical="center"/>
    </xf>
    <xf numFmtId="0" fontId="0" fillId="0" borderId="41" xfId="0" applyFont="1" applyBorder="1" applyAlignment="1">
      <alignment horizontal="center" vertical="center"/>
    </xf>
    <xf numFmtId="0" fontId="0" fillId="0" borderId="24" xfId="0" applyFont="1" applyBorder="1" applyAlignment="1">
      <alignment horizontal="left" vertical="center" wrapText="1"/>
    </xf>
    <xf numFmtId="0" fontId="0" fillId="0" borderId="64" xfId="0" applyFont="1" applyBorder="1" applyAlignment="1">
      <alignment horizontal="left" vertical="center" wrapText="1"/>
    </xf>
    <xf numFmtId="0" fontId="0" fillId="0" borderId="52" xfId="0" applyFont="1" applyBorder="1" applyAlignment="1">
      <alignment horizontal="center" vertical="center" wrapText="1"/>
    </xf>
    <xf numFmtId="0" fontId="35" fillId="0" borderId="55" xfId="0" applyFont="1" applyBorder="1" applyAlignment="1">
      <alignment horizontal="left" vertical="center"/>
    </xf>
    <xf numFmtId="0" fontId="35" fillId="0" borderId="6" xfId="0" applyFont="1" applyBorder="1" applyAlignment="1">
      <alignment horizontal="left" vertical="center"/>
    </xf>
    <xf numFmtId="0" fontId="35" fillId="0" borderId="4" xfId="0" applyFont="1" applyBorder="1" applyAlignment="1">
      <alignment horizontal="left" vertical="center"/>
    </xf>
    <xf numFmtId="0" fontId="7" fillId="0" borderId="7" xfId="0" applyFont="1" applyBorder="1" applyAlignment="1">
      <alignment horizontal="center" vertical="center"/>
    </xf>
    <xf numFmtId="0" fontId="7" fillId="0" borderId="42" xfId="0" applyFont="1" applyBorder="1" applyAlignment="1">
      <alignment horizontal="center" vertical="center"/>
    </xf>
    <xf numFmtId="0" fontId="7" fillId="0" borderId="85" xfId="0" applyFont="1" applyBorder="1" applyAlignment="1">
      <alignment horizontal="center" vertical="center"/>
    </xf>
    <xf numFmtId="0" fontId="15" fillId="0" borderId="78" xfId="0" applyFont="1" applyFill="1" applyBorder="1" applyAlignment="1">
      <alignment horizontal="center" vertical="center"/>
    </xf>
    <xf numFmtId="0" fontId="15" fillId="0" borderId="26" xfId="0" applyFont="1" applyFill="1" applyBorder="1" applyAlignment="1">
      <alignment horizontal="center" vertical="center"/>
    </xf>
    <xf numFmtId="178" fontId="15" fillId="0" borderId="26" xfId="0" applyNumberFormat="1" applyFont="1" applyFill="1" applyBorder="1" applyAlignment="1">
      <alignment horizontal="center" vertical="center"/>
    </xf>
    <xf numFmtId="180" fontId="15" fillId="8" borderId="26" xfId="0" applyNumberFormat="1" applyFont="1" applyFill="1" applyBorder="1" applyAlignment="1">
      <alignment horizontal="center" vertical="center"/>
    </xf>
    <xf numFmtId="181" fontId="15" fillId="8" borderId="26" xfId="0" applyNumberFormat="1" applyFont="1" applyFill="1" applyBorder="1" applyAlignment="1">
      <alignment horizontal="center" vertical="center"/>
    </xf>
    <xf numFmtId="0" fontId="15" fillId="0" borderId="0" xfId="0" applyFont="1" applyFill="1" applyBorder="1" applyAlignment="1">
      <alignment horizontal="center" vertical="center"/>
    </xf>
    <xf numFmtId="179" fontId="15" fillId="0" borderId="26" xfId="0" applyNumberFormat="1" applyFont="1" applyFill="1" applyBorder="1" applyAlignment="1">
      <alignment horizontal="center" vertical="center"/>
    </xf>
    <xf numFmtId="0" fontId="15" fillId="0" borderId="39" xfId="0" applyFont="1" applyFill="1" applyBorder="1" applyAlignment="1">
      <alignment horizontal="right" vertical="center"/>
    </xf>
    <xf numFmtId="0" fontId="15" fillId="0" borderId="41" xfId="0" applyFont="1" applyFill="1" applyBorder="1" applyAlignment="1">
      <alignment horizontal="right" vertical="center"/>
    </xf>
    <xf numFmtId="0" fontId="15" fillId="0" borderId="26" xfId="0" applyFont="1" applyFill="1" applyBorder="1" applyAlignment="1">
      <alignment horizontal="right" vertical="center"/>
    </xf>
    <xf numFmtId="179" fontId="15" fillId="0" borderId="26" xfId="3" applyNumberFormat="1" applyFont="1" applyFill="1" applyBorder="1" applyAlignment="1">
      <alignment horizontal="right" vertical="center"/>
    </xf>
    <xf numFmtId="0" fontId="15" fillId="0" borderId="39" xfId="0" applyFont="1" applyFill="1" applyBorder="1" applyAlignment="1">
      <alignment horizontal="center" vertical="center"/>
    </xf>
    <xf numFmtId="0" fontId="15" fillId="0" borderId="41" xfId="0" applyFont="1" applyFill="1" applyBorder="1" applyAlignment="1">
      <alignment horizontal="center" vertical="center"/>
    </xf>
    <xf numFmtId="0" fontId="15" fillId="7" borderId="26" xfId="0" applyFont="1" applyFill="1" applyBorder="1" applyAlignment="1" applyProtection="1">
      <alignment horizontal="right" vertical="center"/>
      <protection locked="0"/>
    </xf>
    <xf numFmtId="179" fontId="15" fillId="7" borderId="26" xfId="3" applyNumberFormat="1" applyFont="1" applyFill="1" applyBorder="1" applyAlignment="1" applyProtection="1">
      <alignment horizontal="right" vertical="center"/>
      <protection locked="0"/>
    </xf>
    <xf numFmtId="0" fontId="15" fillId="7" borderId="39" xfId="0" applyFont="1" applyFill="1" applyBorder="1" applyAlignment="1" applyProtection="1">
      <alignment horizontal="right" vertical="center"/>
      <protection locked="0"/>
    </xf>
    <xf numFmtId="0" fontId="15" fillId="7" borderId="41" xfId="0" applyFont="1" applyFill="1" applyBorder="1" applyAlignment="1" applyProtection="1">
      <alignment horizontal="right" vertical="center"/>
      <protection locked="0"/>
    </xf>
    <xf numFmtId="178" fontId="15" fillId="7" borderId="26" xfId="0" applyNumberFormat="1" applyFont="1" applyFill="1" applyBorder="1" applyAlignment="1" applyProtection="1">
      <alignment horizontal="right" vertical="center"/>
      <protection locked="0"/>
    </xf>
    <xf numFmtId="0" fontId="18" fillId="0" borderId="38" xfId="0" applyFont="1" applyFill="1" applyBorder="1" applyAlignment="1">
      <alignment horizontal="center" vertical="center" wrapText="1"/>
    </xf>
    <xf numFmtId="0" fontId="18" fillId="0" borderId="88" xfId="0" applyFont="1" applyFill="1" applyBorder="1" applyAlignment="1">
      <alignment horizontal="center" vertical="center" wrapText="1"/>
    </xf>
    <xf numFmtId="0" fontId="14" fillId="8" borderId="38" xfId="0" applyFont="1" applyFill="1" applyBorder="1" applyAlignment="1">
      <alignment horizontal="center" vertical="center" wrapText="1"/>
    </xf>
    <xf numFmtId="0" fontId="14" fillId="8" borderId="37" xfId="0" applyFont="1" applyFill="1" applyBorder="1" applyAlignment="1">
      <alignment horizontal="center" vertical="center" wrapText="1"/>
    </xf>
    <xf numFmtId="179" fontId="14" fillId="8" borderId="38" xfId="3" applyNumberFormat="1" applyFont="1" applyFill="1" applyBorder="1" applyAlignment="1">
      <alignment horizontal="center" vertical="center" wrapText="1"/>
    </xf>
    <xf numFmtId="179" fontId="14" fillId="8" borderId="37" xfId="3" applyNumberFormat="1" applyFont="1" applyFill="1" applyBorder="1" applyAlignment="1">
      <alignment horizontal="center" vertical="center" wrapText="1"/>
    </xf>
    <xf numFmtId="0" fontId="15" fillId="0" borderId="38" xfId="0" applyFont="1" applyFill="1" applyBorder="1" applyAlignment="1">
      <alignment horizontal="center" vertical="center" wrapText="1"/>
    </xf>
    <xf numFmtId="0" fontId="15" fillId="0" borderId="88" xfId="0" applyFont="1" applyFill="1" applyBorder="1" applyAlignment="1">
      <alignment horizontal="center" vertical="center" wrapText="1"/>
    </xf>
    <xf numFmtId="0" fontId="15" fillId="0" borderId="37" xfId="0" applyFont="1" applyFill="1" applyBorder="1" applyAlignment="1">
      <alignment horizontal="center" vertical="center" wrapText="1"/>
    </xf>
    <xf numFmtId="0" fontId="15" fillId="0" borderId="0" xfId="0" applyFont="1" applyFill="1" applyBorder="1" applyAlignment="1">
      <alignment horizontal="center" vertical="center" wrapText="1"/>
    </xf>
    <xf numFmtId="0" fontId="15" fillId="0" borderId="141" xfId="0" applyFont="1" applyFill="1" applyBorder="1" applyAlignment="1">
      <alignment horizontal="center" vertical="center" wrapText="1"/>
    </xf>
    <xf numFmtId="0" fontId="15" fillId="0" borderId="80" xfId="0" applyFont="1" applyFill="1" applyBorder="1" applyAlignment="1">
      <alignment horizontal="center" vertical="center" wrapText="1"/>
    </xf>
    <xf numFmtId="0" fontId="15" fillId="0" borderId="89" xfId="0" applyFont="1" applyFill="1" applyBorder="1" applyAlignment="1">
      <alignment horizontal="center" vertical="center" wrapText="1"/>
    </xf>
    <xf numFmtId="0" fontId="14" fillId="8" borderId="44" xfId="0" applyFont="1" applyFill="1" applyBorder="1" applyAlignment="1">
      <alignment horizontal="center" vertical="center" wrapText="1"/>
    </xf>
    <xf numFmtId="0" fontId="14" fillId="8" borderId="68" xfId="0" applyFont="1" applyFill="1" applyBorder="1" applyAlignment="1">
      <alignment horizontal="center" vertical="center" wrapText="1"/>
    </xf>
    <xf numFmtId="179" fontId="14" fillId="8" borderId="44" xfId="3" applyNumberFormat="1" applyFont="1" applyFill="1" applyBorder="1" applyAlignment="1">
      <alignment horizontal="center" vertical="center" wrapText="1"/>
    </xf>
    <xf numFmtId="179" fontId="14" fillId="8" borderId="68" xfId="3" applyNumberFormat="1" applyFont="1" applyFill="1" applyBorder="1" applyAlignment="1">
      <alignment horizontal="center" vertical="center" wrapText="1"/>
    </xf>
    <xf numFmtId="0" fontId="15" fillId="7" borderId="63" xfId="0" applyFont="1" applyFill="1" applyBorder="1" applyAlignment="1" applyProtection="1">
      <alignment horizontal="left" vertical="center" wrapText="1"/>
      <protection locked="0"/>
    </xf>
    <xf numFmtId="0" fontId="15" fillId="7" borderId="24" xfId="0" applyFont="1" applyFill="1" applyBorder="1" applyAlignment="1" applyProtection="1">
      <alignment horizontal="left" vertical="center" wrapText="1"/>
      <protection locked="0"/>
    </xf>
    <xf numFmtId="0" fontId="15" fillId="7" borderId="64" xfId="0" applyFont="1" applyFill="1" applyBorder="1" applyAlignment="1" applyProtection="1">
      <alignment horizontal="left" vertical="center" wrapText="1"/>
      <protection locked="0"/>
    </xf>
    <xf numFmtId="0" fontId="15" fillId="7" borderId="65" xfId="0" applyFont="1" applyFill="1" applyBorder="1" applyAlignment="1" applyProtection="1">
      <alignment horizontal="left" vertical="center" wrapText="1"/>
      <protection locked="0"/>
    </xf>
    <xf numFmtId="0" fontId="15" fillId="7" borderId="78" xfId="0" applyFont="1" applyFill="1" applyBorder="1" applyAlignment="1" applyProtection="1">
      <alignment horizontal="left" vertical="center" wrapText="1"/>
      <protection locked="0"/>
    </xf>
    <xf numFmtId="0" fontId="15" fillId="7" borderId="66" xfId="0" applyFont="1" applyFill="1" applyBorder="1" applyAlignment="1" applyProtection="1">
      <alignment horizontal="left" vertical="center" wrapText="1"/>
      <protection locked="0"/>
    </xf>
    <xf numFmtId="0" fontId="15" fillId="0" borderId="137" xfId="0" applyFont="1" applyFill="1" applyBorder="1" applyAlignment="1">
      <alignment horizontal="center" vertical="center" wrapText="1"/>
    </xf>
    <xf numFmtId="0" fontId="15" fillId="0" borderId="56" xfId="0" applyFont="1" applyFill="1" applyBorder="1" applyAlignment="1">
      <alignment horizontal="center" vertical="center" wrapText="1"/>
    </xf>
    <xf numFmtId="0" fontId="15" fillId="0" borderId="138" xfId="0" applyFont="1" applyFill="1" applyBorder="1" applyAlignment="1">
      <alignment horizontal="center" vertical="center" wrapText="1"/>
    </xf>
    <xf numFmtId="0" fontId="15" fillId="0" borderId="136" xfId="0" applyFont="1" applyFill="1" applyBorder="1" applyAlignment="1">
      <alignment horizontal="center" vertical="center"/>
    </xf>
    <xf numFmtId="0" fontId="15" fillId="5" borderId="44" xfId="0" applyFont="1" applyFill="1" applyBorder="1" applyAlignment="1" applyProtection="1">
      <alignment horizontal="center" vertical="center" wrapText="1"/>
      <protection locked="0"/>
    </xf>
    <xf numFmtId="0" fontId="15" fillId="6" borderId="41" xfId="0" applyFont="1" applyFill="1" applyBorder="1" applyAlignment="1" applyProtection="1">
      <alignment horizontal="center" vertical="center" wrapText="1"/>
      <protection locked="0"/>
    </xf>
    <xf numFmtId="0" fontId="15" fillId="6" borderId="48" xfId="0" applyFont="1" applyFill="1" applyBorder="1" applyAlignment="1" applyProtection="1">
      <alignment horizontal="center" vertical="center" wrapText="1"/>
      <protection locked="0"/>
    </xf>
    <xf numFmtId="0" fontId="15" fillId="6" borderId="104" xfId="0" applyFont="1" applyFill="1" applyBorder="1" applyAlignment="1" applyProtection="1">
      <alignment horizontal="center" vertical="center" wrapText="1"/>
      <protection locked="0"/>
    </xf>
    <xf numFmtId="0" fontId="15" fillId="5" borderId="39" xfId="0" applyFont="1" applyFill="1" applyBorder="1" applyAlignment="1" applyProtection="1">
      <alignment horizontal="center" vertical="center" wrapText="1"/>
      <protection locked="0"/>
    </xf>
    <xf numFmtId="0" fontId="15" fillId="6" borderId="39" xfId="0" applyFont="1" applyFill="1" applyBorder="1" applyAlignment="1" applyProtection="1">
      <alignment horizontal="center" vertical="center" wrapText="1"/>
      <protection locked="0"/>
    </xf>
    <xf numFmtId="0" fontId="15" fillId="5" borderId="39" xfId="0" applyFont="1" applyFill="1" applyBorder="1" applyAlignment="1" applyProtection="1">
      <alignment horizontal="center" vertical="center" shrinkToFit="1"/>
      <protection locked="0"/>
    </xf>
    <xf numFmtId="0" fontId="15" fillId="6" borderId="40" xfId="0" applyFont="1" applyFill="1" applyBorder="1" applyAlignment="1" applyProtection="1">
      <alignment horizontal="center" vertical="center" shrinkToFit="1"/>
      <protection locked="0"/>
    </xf>
    <xf numFmtId="0" fontId="15" fillId="6" borderId="41" xfId="0" applyFont="1" applyFill="1" applyBorder="1" applyAlignment="1" applyProtection="1">
      <alignment horizontal="center" vertical="center" shrinkToFit="1"/>
      <protection locked="0"/>
    </xf>
    <xf numFmtId="0" fontId="15" fillId="6" borderId="39" xfId="0" applyFont="1" applyFill="1" applyBorder="1" applyAlignment="1" applyProtection="1">
      <alignment horizontal="center" vertical="center" shrinkToFit="1"/>
      <protection locked="0"/>
    </xf>
    <xf numFmtId="0" fontId="15" fillId="7" borderId="39" xfId="0" applyFont="1" applyFill="1" applyBorder="1" applyAlignment="1" applyProtection="1">
      <alignment horizontal="center" vertical="center" wrapText="1"/>
      <protection locked="0"/>
    </xf>
    <xf numFmtId="0" fontId="15" fillId="7" borderId="40" xfId="0" applyFont="1" applyFill="1" applyBorder="1" applyAlignment="1" applyProtection="1">
      <alignment horizontal="center" vertical="center" wrapText="1"/>
      <protection locked="0"/>
    </xf>
    <xf numFmtId="0" fontId="15" fillId="7" borderId="68" xfId="0" applyFont="1" applyFill="1" applyBorder="1" applyAlignment="1" applyProtection="1">
      <alignment horizontal="center" vertical="center" wrapText="1"/>
      <protection locked="0"/>
    </xf>
    <xf numFmtId="0" fontId="15" fillId="7" borderId="11" xfId="0" applyFont="1" applyFill="1" applyBorder="1" applyAlignment="1" applyProtection="1">
      <alignment horizontal="left" vertical="center" wrapText="1"/>
      <protection locked="0"/>
    </xf>
    <xf numFmtId="0" fontId="15" fillId="7" borderId="0" xfId="0" applyFont="1" applyFill="1" applyBorder="1" applyAlignment="1" applyProtection="1">
      <alignment horizontal="left" vertical="center" wrapText="1"/>
      <protection locked="0"/>
    </xf>
    <xf numFmtId="0" fontId="15" fillId="7" borderId="3" xfId="0" applyFont="1" applyFill="1" applyBorder="1" applyAlignment="1" applyProtection="1">
      <alignment horizontal="left" vertical="center" wrapText="1"/>
      <protection locked="0"/>
    </xf>
    <xf numFmtId="0" fontId="15" fillId="0" borderId="145" xfId="0" applyFont="1" applyFill="1" applyBorder="1" applyAlignment="1">
      <alignment horizontal="center" vertical="center" wrapText="1"/>
    </xf>
    <xf numFmtId="0" fontId="15" fillId="0" borderId="117" xfId="0" applyFont="1" applyFill="1" applyBorder="1" applyAlignment="1">
      <alignment horizontal="center" vertical="center" wrapText="1"/>
    </xf>
    <xf numFmtId="0" fontId="15" fillId="0" borderId="118" xfId="0" applyFont="1" applyFill="1" applyBorder="1" applyAlignment="1">
      <alignment horizontal="center" vertical="center" wrapText="1"/>
    </xf>
    <xf numFmtId="0" fontId="15" fillId="0" borderId="144" xfId="0" applyFont="1" applyFill="1" applyBorder="1" applyAlignment="1">
      <alignment horizontal="center" vertical="center"/>
    </xf>
    <xf numFmtId="0" fontId="15" fillId="6" borderId="44" xfId="0" applyFont="1" applyFill="1" applyBorder="1" applyAlignment="1" applyProtection="1">
      <alignment horizontal="center" vertical="center" wrapText="1"/>
      <protection locked="0"/>
    </xf>
    <xf numFmtId="0" fontId="15" fillId="6" borderId="23" xfId="0" applyFont="1" applyFill="1" applyBorder="1" applyAlignment="1" applyProtection="1">
      <alignment horizontal="center" vertical="center" wrapText="1"/>
      <protection locked="0"/>
    </xf>
    <xf numFmtId="0" fontId="15" fillId="6" borderId="25" xfId="0" applyFont="1" applyFill="1" applyBorder="1" applyAlignment="1" applyProtection="1">
      <alignment horizontal="center" vertical="center" wrapText="1"/>
      <protection locked="0"/>
    </xf>
    <xf numFmtId="0" fontId="15" fillId="7" borderId="23" xfId="0" applyFont="1" applyFill="1" applyBorder="1" applyAlignment="1" applyProtection="1">
      <alignment horizontal="center" vertical="center" wrapText="1"/>
      <protection locked="0"/>
    </xf>
    <xf numFmtId="0" fontId="15" fillId="7" borderId="24" xfId="0" applyFont="1" applyFill="1" applyBorder="1" applyAlignment="1" applyProtection="1">
      <alignment horizontal="center" vertical="center" wrapText="1"/>
      <protection locked="0"/>
    </xf>
    <xf numFmtId="0" fontId="15" fillId="7" borderId="64" xfId="0" applyFont="1" applyFill="1" applyBorder="1" applyAlignment="1" applyProtection="1">
      <alignment horizontal="center" vertical="center" wrapText="1"/>
      <protection locked="0"/>
    </xf>
    <xf numFmtId="0" fontId="15" fillId="7" borderId="63" xfId="0" applyFont="1" applyFill="1" applyBorder="1" applyAlignment="1" applyProtection="1">
      <alignment horizontal="left" vertical="center"/>
      <protection locked="0"/>
    </xf>
    <xf numFmtId="0" fontId="15" fillId="7" borderId="24" xfId="0" applyFont="1" applyFill="1" applyBorder="1" applyAlignment="1" applyProtection="1">
      <alignment horizontal="left" vertical="center"/>
      <protection locked="0"/>
    </xf>
    <xf numFmtId="0" fontId="15" fillId="7" borderId="64" xfId="0" applyFont="1" applyFill="1" applyBorder="1" applyAlignment="1" applyProtection="1">
      <alignment horizontal="left" vertical="center"/>
      <protection locked="0"/>
    </xf>
    <xf numFmtId="0" fontId="15" fillId="7" borderId="65" xfId="0" applyFont="1" applyFill="1" applyBorder="1" applyAlignment="1" applyProtection="1">
      <alignment horizontal="left" vertical="center"/>
      <protection locked="0"/>
    </xf>
    <xf numFmtId="0" fontId="15" fillId="7" borderId="78" xfId="0" applyFont="1" applyFill="1" applyBorder="1" applyAlignment="1" applyProtection="1">
      <alignment horizontal="left" vertical="center"/>
      <protection locked="0"/>
    </xf>
    <xf numFmtId="0" fontId="15" fillId="7" borderId="66" xfId="0" applyFont="1" applyFill="1" applyBorder="1" applyAlignment="1" applyProtection="1">
      <alignment horizontal="left" vertical="center"/>
      <protection locked="0"/>
    </xf>
    <xf numFmtId="0" fontId="15" fillId="5" borderId="23" xfId="0" applyFont="1" applyFill="1" applyBorder="1" applyAlignment="1" applyProtection="1">
      <alignment horizontal="center" vertical="center" wrapText="1"/>
      <protection locked="0"/>
    </xf>
    <xf numFmtId="0" fontId="15" fillId="6" borderId="57" xfId="0" applyFont="1" applyFill="1" applyBorder="1" applyAlignment="1" applyProtection="1">
      <alignment horizontal="center" vertical="center" wrapText="1"/>
      <protection locked="0"/>
    </xf>
    <xf numFmtId="0" fontId="15" fillId="6" borderId="51" xfId="0" applyFont="1" applyFill="1" applyBorder="1" applyAlignment="1" applyProtection="1">
      <alignment horizontal="center" vertical="center" wrapText="1"/>
      <protection locked="0"/>
    </xf>
    <xf numFmtId="0" fontId="15" fillId="7" borderId="57" xfId="0" applyFont="1" applyFill="1" applyBorder="1" applyAlignment="1" applyProtection="1">
      <alignment horizontal="center" vertical="center" wrapText="1"/>
      <protection locked="0"/>
    </xf>
    <xf numFmtId="0" fontId="15" fillId="7" borderId="78" xfId="0" applyFont="1" applyFill="1" applyBorder="1" applyAlignment="1" applyProtection="1">
      <alignment horizontal="center" vertical="center" wrapText="1"/>
      <protection locked="0"/>
    </xf>
    <xf numFmtId="0" fontId="15" fillId="7" borderId="66" xfId="0" applyFont="1" applyFill="1" applyBorder="1" applyAlignment="1" applyProtection="1">
      <alignment horizontal="center" vertical="center" wrapText="1"/>
      <protection locked="0"/>
    </xf>
    <xf numFmtId="0" fontId="15" fillId="0" borderId="7" xfId="0" applyFont="1" applyFill="1" applyBorder="1" applyAlignment="1">
      <alignment horizontal="center" vertical="center" wrapText="1"/>
    </xf>
    <xf numFmtId="0" fontId="15" fillId="0" borderId="42" xfId="0" applyFont="1" applyFill="1" applyBorder="1" applyAlignment="1">
      <alignment horizontal="center" vertical="center" wrapText="1"/>
    </xf>
    <xf numFmtId="0" fontId="15" fillId="0" borderId="5" xfId="0" applyFont="1" applyFill="1" applyBorder="1" applyAlignment="1">
      <alignment horizontal="center" vertical="center" wrapText="1"/>
    </xf>
    <xf numFmtId="0" fontId="15" fillId="0" borderId="43" xfId="0" applyFont="1" applyFill="1" applyBorder="1" applyAlignment="1">
      <alignment horizontal="center" vertical="center" wrapText="1"/>
    </xf>
    <xf numFmtId="0" fontId="15" fillId="0" borderId="52" xfId="0" applyFont="1" applyFill="1" applyBorder="1" applyAlignment="1">
      <alignment horizontal="center" vertical="center" wrapText="1"/>
    </xf>
    <xf numFmtId="0" fontId="15" fillId="0" borderId="93" xfId="0" applyFont="1" applyFill="1" applyBorder="1" applyAlignment="1">
      <alignment horizontal="center" vertical="center" wrapText="1"/>
    </xf>
    <xf numFmtId="0" fontId="15" fillId="0" borderId="45" xfId="0" applyFont="1" applyFill="1" applyBorder="1" applyAlignment="1">
      <alignment horizontal="center" vertical="center" wrapText="1"/>
    </xf>
    <xf numFmtId="0" fontId="15" fillId="0" borderId="47" xfId="0" applyFont="1" applyFill="1" applyBorder="1" applyAlignment="1">
      <alignment horizontal="center" vertical="center" wrapText="1"/>
    </xf>
    <xf numFmtId="0" fontId="15" fillId="0" borderId="111" xfId="0" applyFont="1" applyFill="1" applyBorder="1" applyAlignment="1">
      <alignment horizontal="center" vertical="center" wrapText="1"/>
    </xf>
    <xf numFmtId="0" fontId="15" fillId="0" borderId="124" xfId="0" applyFont="1" applyFill="1" applyBorder="1" applyAlignment="1">
      <alignment horizontal="center" vertical="center" wrapText="1"/>
    </xf>
    <xf numFmtId="0" fontId="15" fillId="0" borderId="44" xfId="0" applyFont="1" applyFill="1" applyBorder="1" applyAlignment="1">
      <alignment horizontal="center" vertical="center"/>
    </xf>
    <xf numFmtId="0" fontId="15" fillId="0" borderId="40" xfId="0" applyFont="1" applyFill="1" applyBorder="1" applyAlignment="1">
      <alignment horizontal="center" vertical="center"/>
    </xf>
    <xf numFmtId="0" fontId="15" fillId="0" borderId="68" xfId="0" applyFont="1" applyFill="1" applyBorder="1" applyAlignment="1">
      <alignment horizontal="center" vertical="center"/>
    </xf>
    <xf numFmtId="0" fontId="14" fillId="8" borderId="70" xfId="0" applyFont="1" applyFill="1" applyBorder="1" applyAlignment="1">
      <alignment horizontal="center" vertical="center" wrapText="1"/>
    </xf>
    <xf numFmtId="0" fontId="14" fillId="8" borderId="71" xfId="0" applyFont="1" applyFill="1" applyBorder="1" applyAlignment="1">
      <alignment horizontal="center" vertical="center" wrapText="1"/>
    </xf>
    <xf numFmtId="179" fontId="14" fillId="8" borderId="70" xfId="3" applyNumberFormat="1" applyFont="1" applyFill="1" applyBorder="1" applyAlignment="1">
      <alignment horizontal="center" vertical="center" wrapText="1"/>
    </xf>
    <xf numFmtId="179" fontId="14" fillId="8" borderId="71" xfId="3" applyNumberFormat="1" applyFont="1" applyFill="1" applyBorder="1" applyAlignment="1">
      <alignment horizontal="center" vertical="center" wrapText="1"/>
    </xf>
    <xf numFmtId="0" fontId="15" fillId="7" borderId="9" xfId="0" applyFont="1" applyFill="1" applyBorder="1" applyAlignment="1" applyProtection="1">
      <alignment horizontal="left" vertical="center" wrapText="1"/>
      <protection locked="0"/>
    </xf>
    <xf numFmtId="0" fontId="15" fillId="7" borderId="10" xfId="0" applyFont="1" applyFill="1" applyBorder="1" applyAlignment="1" applyProtection="1">
      <alignment horizontal="left" vertical="center" wrapText="1"/>
      <protection locked="0"/>
    </xf>
    <xf numFmtId="0" fontId="15" fillId="7" borderId="2" xfId="0" applyFont="1" applyFill="1" applyBorder="1" applyAlignment="1" applyProtection="1">
      <alignment horizontal="left" vertical="center" wrapText="1"/>
      <protection locked="0"/>
    </xf>
    <xf numFmtId="0" fontId="11" fillId="5" borderId="0" xfId="0" applyFont="1" applyFill="1" applyAlignment="1" applyProtection="1">
      <alignment horizontal="center" vertical="center"/>
      <protection locked="0"/>
    </xf>
    <xf numFmtId="0" fontId="11" fillId="6" borderId="0" xfId="0" applyFont="1" applyFill="1" applyAlignment="1" applyProtection="1">
      <alignment horizontal="center" vertical="center"/>
      <protection locked="0"/>
    </xf>
    <xf numFmtId="0" fontId="12" fillId="7" borderId="0" xfId="0" applyFont="1" applyFill="1" applyAlignment="1" applyProtection="1">
      <alignment horizontal="center" vertical="center"/>
      <protection locked="0"/>
    </xf>
    <xf numFmtId="0" fontId="12" fillId="0" borderId="0" xfId="0" applyFont="1" applyFill="1" applyAlignment="1">
      <alignment horizontal="center" vertical="center"/>
    </xf>
    <xf numFmtId="0" fontId="11" fillId="7" borderId="0" xfId="0" applyFont="1" applyFill="1" applyAlignment="1" applyProtection="1">
      <alignment horizontal="center" vertical="center"/>
      <protection locked="0"/>
    </xf>
    <xf numFmtId="0" fontId="15" fillId="0" borderId="129" xfId="0" applyFont="1" applyFill="1" applyBorder="1" applyAlignment="1">
      <alignment horizontal="center" vertical="center"/>
    </xf>
    <xf numFmtId="0" fontId="15" fillId="5" borderId="70" xfId="0" applyFont="1" applyFill="1" applyBorder="1" applyAlignment="1" applyProtection="1">
      <alignment horizontal="center" vertical="center" wrapText="1"/>
      <protection locked="0"/>
    </xf>
    <xf numFmtId="0" fontId="15" fillId="6" borderId="85" xfId="0" applyFont="1" applyFill="1" applyBorder="1" applyAlignment="1" applyProtection="1">
      <alignment horizontal="center" vertical="center" wrapText="1"/>
      <protection locked="0"/>
    </xf>
    <xf numFmtId="0" fontId="15" fillId="5" borderId="73" xfId="0" applyFont="1" applyFill="1" applyBorder="1" applyAlignment="1" applyProtection="1">
      <alignment horizontal="center" vertical="center" wrapText="1"/>
      <protection locked="0"/>
    </xf>
    <xf numFmtId="0" fontId="15" fillId="6" borderId="125" xfId="0" applyFont="1" applyFill="1" applyBorder="1" applyAlignment="1" applyProtection="1">
      <alignment horizontal="center" vertical="center" wrapText="1"/>
      <protection locked="0"/>
    </xf>
    <xf numFmtId="0" fontId="15" fillId="7" borderId="73" xfId="0" applyFont="1" applyFill="1" applyBorder="1" applyAlignment="1" applyProtection="1">
      <alignment horizontal="center" vertical="center" wrapText="1"/>
      <protection locked="0"/>
    </xf>
    <xf numFmtId="0" fontId="15" fillId="7" borderId="10" xfId="0" applyFont="1" applyFill="1" applyBorder="1" applyAlignment="1" applyProtection="1">
      <alignment horizontal="center" vertical="center" wrapText="1"/>
      <protection locked="0"/>
    </xf>
    <xf numFmtId="0" fontId="15" fillId="7" borderId="2" xfId="0" applyFont="1" applyFill="1" applyBorder="1" applyAlignment="1" applyProtection="1">
      <alignment horizontal="center" vertical="center" wrapText="1"/>
      <protection locked="0"/>
    </xf>
    <xf numFmtId="0" fontId="15" fillId="0" borderId="130" xfId="0" applyFont="1" applyFill="1" applyBorder="1" applyAlignment="1">
      <alignment horizontal="center" vertical="center" wrapText="1"/>
    </xf>
    <xf numFmtId="0" fontId="15" fillId="0" borderId="131" xfId="0" applyFont="1" applyFill="1" applyBorder="1" applyAlignment="1">
      <alignment horizontal="center" vertical="center" wrapText="1"/>
    </xf>
    <xf numFmtId="0" fontId="15" fillId="0" borderId="132" xfId="0" applyFont="1" applyFill="1" applyBorder="1" applyAlignment="1">
      <alignment horizontal="center" vertical="center" wrapText="1"/>
    </xf>
    <xf numFmtId="0" fontId="10" fillId="8" borderId="26" xfId="0" applyNumberFormat="1" applyFont="1" applyFill="1" applyBorder="1" applyAlignment="1">
      <alignment horizontal="center" vertical="center"/>
    </xf>
    <xf numFmtId="0" fontId="15" fillId="7" borderId="119" xfId="0" applyFont="1" applyFill="1" applyBorder="1" applyAlignment="1" applyProtection="1">
      <alignment horizontal="left" vertical="center"/>
      <protection locked="0"/>
    </xf>
    <xf numFmtId="0" fontId="15" fillId="7" borderId="117" xfId="0" applyFont="1" applyFill="1" applyBorder="1" applyAlignment="1" applyProtection="1">
      <alignment horizontal="left" vertical="center"/>
      <protection locked="0"/>
    </xf>
    <xf numFmtId="0" fontId="15" fillId="7" borderId="0" xfId="0" applyFont="1" applyFill="1" applyBorder="1" applyAlignment="1" applyProtection="1">
      <alignment horizontal="left" vertical="center"/>
      <protection locked="0"/>
    </xf>
    <xf numFmtId="0" fontId="15" fillId="7" borderId="120" xfId="0" applyFont="1" applyFill="1" applyBorder="1" applyAlignment="1" applyProtection="1">
      <alignment horizontal="left" vertical="center"/>
      <protection locked="0"/>
    </xf>
    <xf numFmtId="0" fontId="15" fillId="7" borderId="90" xfId="0" applyFont="1" applyFill="1" applyBorder="1" applyAlignment="1" applyProtection="1">
      <alignment horizontal="left" vertical="center"/>
      <protection locked="0"/>
    </xf>
    <xf numFmtId="0" fontId="15" fillId="7" borderId="91" xfId="0" applyFont="1" applyFill="1" applyBorder="1" applyAlignment="1" applyProtection="1">
      <alignment horizontal="left" vertical="center"/>
      <protection locked="0"/>
    </xf>
    <xf numFmtId="0" fontId="15" fillId="7" borderId="123" xfId="0" applyFont="1" applyFill="1" applyBorder="1" applyAlignment="1" applyProtection="1">
      <alignment horizontal="left" vertical="center"/>
      <protection locked="0"/>
    </xf>
    <xf numFmtId="0" fontId="10" fillId="7" borderId="39" xfId="0" applyNumberFormat="1" applyFont="1" applyFill="1" applyBorder="1" applyAlignment="1">
      <alignment horizontal="center" vertical="center"/>
    </xf>
    <xf numFmtId="0" fontId="10" fillId="7" borderId="41" xfId="0" applyNumberFormat="1" applyFont="1" applyFill="1" applyBorder="1" applyAlignment="1">
      <alignment horizontal="center" vertical="center"/>
    </xf>
    <xf numFmtId="0" fontId="15" fillId="0" borderId="124" xfId="0" applyFont="1" applyFill="1" applyBorder="1" applyAlignment="1">
      <alignment horizontal="center" vertical="center"/>
    </xf>
    <xf numFmtId="0" fontId="15" fillId="0" borderId="126" xfId="0" applyFont="1" applyFill="1" applyBorder="1" applyAlignment="1">
      <alignment horizontal="center" vertical="center"/>
    </xf>
    <xf numFmtId="0" fontId="15" fillId="0" borderId="127" xfId="0" applyFont="1" applyFill="1" applyBorder="1" applyAlignment="1">
      <alignment horizontal="center" vertical="center"/>
    </xf>
    <xf numFmtId="0" fontId="15" fillId="0" borderId="10" xfId="0" applyFont="1" applyFill="1" applyBorder="1" applyAlignment="1">
      <alignment horizontal="center" vertical="center" wrapText="1"/>
    </xf>
    <xf numFmtId="0" fontId="15" fillId="0" borderId="125" xfId="0" applyFont="1" applyFill="1" applyBorder="1" applyAlignment="1">
      <alignment horizontal="center" vertical="center" wrapText="1"/>
    </xf>
    <xf numFmtId="0" fontId="15" fillId="0" borderId="110" xfId="0" applyFont="1" applyFill="1" applyBorder="1" applyAlignment="1">
      <alignment horizontal="center" vertical="center" wrapText="1"/>
    </xf>
    <xf numFmtId="0" fontId="15" fillId="0" borderId="6" xfId="0" applyFont="1" applyFill="1" applyBorder="1" applyAlignment="1">
      <alignment horizontal="center" vertical="center" wrapText="1"/>
    </xf>
    <xf numFmtId="0" fontId="15" fillId="0" borderId="128" xfId="0" applyFont="1" applyFill="1" applyBorder="1" applyAlignment="1">
      <alignment horizontal="center" vertical="center" wrapText="1"/>
    </xf>
    <xf numFmtId="0" fontId="15" fillId="0" borderId="73" xfId="0" applyFont="1" applyFill="1" applyBorder="1" applyAlignment="1">
      <alignment horizontal="center" vertical="center" wrapText="1"/>
    </xf>
    <xf numFmtId="0" fontId="15" fillId="0" borderId="53" xfId="0" applyFont="1" applyFill="1" applyBorder="1" applyAlignment="1">
      <alignment horizontal="center" vertical="center" wrapText="1"/>
    </xf>
    <xf numFmtId="0" fontId="15" fillId="0" borderId="55" xfId="0" applyFont="1" applyFill="1" applyBorder="1" applyAlignment="1">
      <alignment horizontal="center" vertical="center" wrapText="1"/>
    </xf>
    <xf numFmtId="0" fontId="15" fillId="0" borderId="2" xfId="0" applyFont="1" applyFill="1" applyBorder="1" applyAlignment="1">
      <alignment horizontal="center" vertical="center" wrapText="1"/>
    </xf>
    <xf numFmtId="0" fontId="15" fillId="0" borderId="3" xfId="0" applyFont="1" applyFill="1" applyBorder="1" applyAlignment="1">
      <alignment horizontal="center" vertical="center" wrapText="1"/>
    </xf>
    <xf numFmtId="0" fontId="15" fillId="0" borderId="4" xfId="0" applyFont="1" applyFill="1" applyBorder="1" applyAlignment="1">
      <alignment horizontal="center" vertical="center" wrapText="1"/>
    </xf>
    <xf numFmtId="0" fontId="15" fillId="0" borderId="9" xfId="0" applyFont="1" applyFill="1" applyBorder="1" applyAlignment="1">
      <alignment horizontal="center" vertical="center"/>
    </xf>
    <xf numFmtId="0" fontId="15" fillId="0" borderId="10" xfId="0" applyFont="1" applyFill="1" applyBorder="1" applyAlignment="1">
      <alignment horizontal="center" vertical="center"/>
    </xf>
    <xf numFmtId="20" fontId="10" fillId="7" borderId="26" xfId="0" applyNumberFormat="1" applyFont="1" applyFill="1" applyBorder="1" applyAlignment="1" applyProtection="1">
      <alignment horizontal="center" vertical="center"/>
      <protection locked="0"/>
    </xf>
    <xf numFmtId="178" fontId="10" fillId="0" borderId="26" xfId="0" applyNumberFormat="1" applyFont="1" applyBorder="1" applyAlignment="1">
      <alignment horizontal="center" vertical="center"/>
    </xf>
    <xf numFmtId="0" fontId="10" fillId="5" borderId="26" xfId="0" applyFont="1" applyFill="1" applyBorder="1" applyAlignment="1" applyProtection="1">
      <alignment horizontal="center" vertical="center"/>
      <protection locked="0"/>
    </xf>
    <xf numFmtId="0" fontId="10" fillId="6" borderId="26" xfId="0" applyFont="1" applyFill="1" applyBorder="1" applyAlignment="1" applyProtection="1">
      <alignment horizontal="center" vertical="center"/>
      <protection locked="0"/>
    </xf>
    <xf numFmtId="0" fontId="10" fillId="0" borderId="119" xfId="0" applyFont="1" applyBorder="1" applyAlignment="1">
      <alignment horizontal="center" vertical="center"/>
    </xf>
    <xf numFmtId="0" fontId="10" fillId="0" borderId="117" xfId="0" applyFont="1" applyBorder="1" applyAlignment="1">
      <alignment horizontal="center" vertical="center"/>
    </xf>
    <xf numFmtId="0" fontId="10" fillId="0" borderId="120" xfId="0" applyFont="1" applyBorder="1" applyAlignment="1">
      <alignment horizontal="center" vertical="center"/>
    </xf>
    <xf numFmtId="0" fontId="10" fillId="7" borderId="26" xfId="0" applyFont="1" applyFill="1" applyBorder="1" applyAlignment="1" applyProtection="1">
      <alignment horizontal="center" vertical="center"/>
      <protection locked="0"/>
    </xf>
    <xf numFmtId="0" fontId="10" fillId="5" borderId="39" xfId="0" applyNumberFormat="1" applyFont="1" applyFill="1" applyBorder="1" applyAlignment="1">
      <alignment horizontal="center" vertical="center"/>
    </xf>
    <xf numFmtId="0" fontId="10" fillId="6" borderId="41" xfId="0" applyNumberFormat="1" applyFont="1" applyFill="1" applyBorder="1" applyAlignment="1">
      <alignment horizontal="center" vertical="center"/>
    </xf>
    <xf numFmtId="0" fontId="15" fillId="8" borderId="0" xfId="0" applyFont="1" applyFill="1" applyBorder="1" applyAlignment="1">
      <alignment horizontal="left" vertical="center" indent="1"/>
    </xf>
    <xf numFmtId="0" fontId="0" fillId="8" borderId="126" xfId="0" applyFill="1" applyBorder="1" applyAlignment="1">
      <alignment horizontal="center" vertical="center"/>
    </xf>
    <xf numFmtId="0" fontId="0" fillId="8" borderId="127" xfId="0" applyFill="1" applyBorder="1" applyAlignment="1">
      <alignment horizontal="center" vertical="center"/>
    </xf>
  </cellXfs>
  <cellStyles count="4">
    <cellStyle name="桁区切り" xfId="3" builtinId="6"/>
    <cellStyle name="標準" xfId="0" builtinId="0"/>
    <cellStyle name="標準 2" xfId="1" xr:uid="{00000000-0005-0000-0000-000001000000}"/>
    <cellStyle name="標準 3 2" xfId="2" xr:uid="{00000000-0005-0000-0000-000002000000}"/>
  </cellStyles>
  <dxfs count="18">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Button" lockText="1"/>
</file>

<file path=xl/ctrlProps/ctrlProp4.xml><?xml version="1.0" encoding="utf-8"?>
<formControlPr xmlns="http://schemas.microsoft.com/office/spreadsheetml/2009/9/main" objectType="Button" lockText="1"/>
</file>

<file path=xl/ctrlProps/ctrlProp5.xml><?xml version="1.0" encoding="utf-8"?>
<formControlPr xmlns="http://schemas.microsoft.com/office/spreadsheetml/2009/9/main" objectType="Button" lockText="1"/>
</file>

<file path=xl/ctrlProps/ctrlProp6.xml><?xml version="1.0" encoding="utf-8"?>
<formControlPr xmlns="http://schemas.microsoft.com/office/spreadsheetml/2009/9/main" objectType="Button" lockText="1"/>
</file>

<file path=xl/ctrlProps/ctrlProp7.xml><?xml version="1.0" encoding="utf-8"?>
<formControlPr xmlns="http://schemas.microsoft.com/office/spreadsheetml/2009/9/main" objectType="Button" lockText="1"/>
</file>

<file path=xl/ctrlProps/ctrlProp8.xml><?xml version="1.0" encoding="utf-8"?>
<formControlPr xmlns="http://schemas.microsoft.com/office/spreadsheetml/2009/9/main" objectType="Button" lockText="1"/>
</file>

<file path=xl/drawings/_rels/drawing1.xml.rels><?xml version="1.0" encoding="UTF-8" standalone="yes"?>
<Relationships xmlns="http://schemas.openxmlformats.org/package/2006/relationships"><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xdr:from>
      <xdr:col>0</xdr:col>
      <xdr:colOff>19050</xdr:colOff>
      <xdr:row>21</xdr:row>
      <xdr:rowOff>66675</xdr:rowOff>
    </xdr:from>
    <xdr:to>
      <xdr:col>0</xdr:col>
      <xdr:colOff>238125</xdr:colOff>
      <xdr:row>21</xdr:row>
      <xdr:rowOff>238125</xdr:rowOff>
    </xdr:to>
    <xdr:pic>
      <xdr:nvPicPr>
        <xdr:cNvPr id="1456" name="Picture 1" descr="MCj04113200000[1]">
          <a:extLst>
            <a:ext uri="{FF2B5EF4-FFF2-40B4-BE49-F238E27FC236}">
              <a16:creationId xmlns:a16="http://schemas.microsoft.com/office/drawing/2014/main" id="{00000000-0008-0000-0000-0000B0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19050" y="9172575"/>
          <a:ext cx="219075" cy="171450"/>
        </a:xfrm>
        <a:prstGeom prst="rect">
          <a:avLst/>
        </a:prstGeom>
        <a:noFill/>
        <a:ln w="9525">
          <a:noFill/>
          <a:miter lim="800000"/>
          <a:headEnd/>
          <a:tailEnd/>
        </a:ln>
      </xdr:spPr>
    </xdr:pic>
    <xdr:clientData/>
  </xdr:twoCellAnchor>
  <xdr:twoCellAnchor>
    <xdr:from>
      <xdr:col>0</xdr:col>
      <xdr:colOff>47625</xdr:colOff>
      <xdr:row>75</xdr:row>
      <xdr:rowOff>0</xdr:rowOff>
    </xdr:from>
    <xdr:to>
      <xdr:col>0</xdr:col>
      <xdr:colOff>266700</xdr:colOff>
      <xdr:row>75</xdr:row>
      <xdr:rowOff>0</xdr:rowOff>
    </xdr:to>
    <xdr:pic>
      <xdr:nvPicPr>
        <xdr:cNvPr id="13" name="Picture 1" descr="MCj04113200000[1]">
          <a:extLst>
            <a:ext uri="{FF2B5EF4-FFF2-40B4-BE49-F238E27FC236}">
              <a16:creationId xmlns:a16="http://schemas.microsoft.com/office/drawing/2014/main" id="{00000000-0008-0000-0000-00000D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7625" y="21793200"/>
          <a:ext cx="219075" cy="0"/>
        </a:xfrm>
        <a:prstGeom prst="rect">
          <a:avLst/>
        </a:prstGeom>
        <a:noFill/>
        <a:ln w="9525">
          <a:noFill/>
          <a:miter lim="800000"/>
          <a:headEnd/>
          <a:tailEnd/>
        </a:ln>
      </xdr:spPr>
    </xdr:pic>
    <xdr:clientData/>
  </xdr:twoCellAnchor>
  <xdr:twoCellAnchor>
    <xdr:from>
      <xdr:col>0</xdr:col>
      <xdr:colOff>28575</xdr:colOff>
      <xdr:row>56</xdr:row>
      <xdr:rowOff>66675</xdr:rowOff>
    </xdr:from>
    <xdr:to>
      <xdr:col>0</xdr:col>
      <xdr:colOff>247650</xdr:colOff>
      <xdr:row>56</xdr:row>
      <xdr:rowOff>238125</xdr:rowOff>
    </xdr:to>
    <xdr:pic>
      <xdr:nvPicPr>
        <xdr:cNvPr id="14" name="Picture 1" descr="MCj04113200000[1]">
          <a:extLst>
            <a:ext uri="{FF2B5EF4-FFF2-40B4-BE49-F238E27FC236}">
              <a16:creationId xmlns:a16="http://schemas.microsoft.com/office/drawing/2014/main" id="{00000000-0008-0000-0000-00000E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8575" y="17821275"/>
          <a:ext cx="219075" cy="171450"/>
        </a:xfrm>
        <a:prstGeom prst="rect">
          <a:avLst/>
        </a:prstGeom>
        <a:noFill/>
        <a:ln w="9525">
          <a:noFill/>
          <a:miter lim="800000"/>
          <a:headEnd/>
          <a:tailEnd/>
        </a:ln>
      </xdr:spPr>
    </xdr:pic>
    <xdr:clientData/>
  </xdr:twoCellAnchor>
  <xdr:twoCellAnchor editAs="oneCell">
    <xdr:from>
      <xdr:col>4</xdr:col>
      <xdr:colOff>314325</xdr:colOff>
      <xdr:row>18</xdr:row>
      <xdr:rowOff>123825</xdr:rowOff>
    </xdr:from>
    <xdr:to>
      <xdr:col>5</xdr:col>
      <xdr:colOff>285750</xdr:colOff>
      <xdr:row>18</xdr:row>
      <xdr:rowOff>333375</xdr:rowOff>
    </xdr:to>
    <xdr:sp macro="" textlink="">
      <xdr:nvSpPr>
        <xdr:cNvPr id="1025" name="Check Box 1" hidden="1">
          <a:extLst>
            <a:ext uri="{63B3BB69-23CF-44E3-9099-C40C66FF867C}">
              <a14:compatExt xmlns:a14="http://schemas.microsoft.com/office/drawing/2010/main"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9</xdr:col>
      <xdr:colOff>47625</xdr:colOff>
      <xdr:row>18</xdr:row>
      <xdr:rowOff>114300</xdr:rowOff>
    </xdr:from>
    <xdr:to>
      <xdr:col>10</xdr:col>
      <xdr:colOff>19050</xdr:colOff>
      <xdr:row>18</xdr:row>
      <xdr:rowOff>323850</xdr:rowOff>
    </xdr:to>
    <xdr:sp macro="" textlink="">
      <xdr:nvSpPr>
        <xdr:cNvPr id="1026" name="Check Box 2" hidden="1">
          <a:extLst>
            <a:ext uri="{63B3BB69-23CF-44E3-9099-C40C66FF867C}">
              <a14:compatExt xmlns:a14="http://schemas.microsoft.com/office/drawing/2010/main"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mc:AlternateContent xmlns:mc="http://schemas.openxmlformats.org/markup-compatibility/2006">
    <mc:Choice xmlns:a14="http://schemas.microsoft.com/office/drawing/2010/main" Requires="a14">
      <xdr:twoCellAnchor editAs="oneCell">
        <xdr:from>
          <xdr:col>4</xdr:col>
          <xdr:colOff>320040</xdr:colOff>
          <xdr:row>18</xdr:row>
          <xdr:rowOff>129540</xdr:rowOff>
        </xdr:from>
        <xdr:to>
          <xdr:col>5</xdr:col>
          <xdr:colOff>289560</xdr:colOff>
          <xdr:row>18</xdr:row>
          <xdr:rowOff>335280</xdr:rowOff>
        </xdr:to>
        <xdr:sp macro="" textlink="">
          <xdr:nvSpPr>
            <xdr:cNvPr id="2" name="Check Box 1" hidden="1">
              <a:extLst>
                <a:ext uri="{63B3BB69-23CF-44E3-9099-C40C66FF867C}">
                  <a14:compatExt spid="_x0000_s1025"/>
                </a:ext>
                <a:ext uri="{FF2B5EF4-FFF2-40B4-BE49-F238E27FC236}">
                  <a16:creationId xmlns:a16="http://schemas.microsoft.com/office/drawing/2014/main" id="{00000000-0008-0000-0000-0000020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53340</xdr:colOff>
          <xdr:row>18</xdr:row>
          <xdr:rowOff>114300</xdr:rowOff>
        </xdr:from>
        <xdr:to>
          <xdr:col>10</xdr:col>
          <xdr:colOff>22860</xdr:colOff>
          <xdr:row>18</xdr:row>
          <xdr:rowOff>327660</xdr:rowOff>
        </xdr:to>
        <xdr:sp macro="" textlink="">
          <xdr:nvSpPr>
            <xdr:cNvPr id="3" name="Check Box 2" hidden="1">
              <a:extLst>
                <a:ext uri="{63B3BB69-23CF-44E3-9099-C40C66FF867C}">
                  <a14:compatExt spid="_x0000_s1026"/>
                </a:ext>
                <a:ext uri="{FF2B5EF4-FFF2-40B4-BE49-F238E27FC236}">
                  <a16:creationId xmlns:a16="http://schemas.microsoft.com/office/drawing/2014/main" id="{00000000-0008-0000-0000-0000030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0</xdr:col>
      <xdr:colOff>0</xdr:colOff>
      <xdr:row>37</xdr:row>
      <xdr:rowOff>0</xdr:rowOff>
    </xdr:from>
    <xdr:to>
      <xdr:col>1</xdr:col>
      <xdr:colOff>0</xdr:colOff>
      <xdr:row>37</xdr:row>
      <xdr:rowOff>0</xdr:rowOff>
    </xdr:to>
    <xdr:sp macro="" textlink="">
      <xdr:nvSpPr>
        <xdr:cNvPr id="2" name="Text Box 3">
          <a:extLst>
            <a:ext uri="{FF2B5EF4-FFF2-40B4-BE49-F238E27FC236}">
              <a16:creationId xmlns:a16="http://schemas.microsoft.com/office/drawing/2014/main" id="{00000000-0008-0000-0100-000002000000}"/>
            </a:ext>
          </a:extLst>
        </xdr:cNvPr>
        <xdr:cNvSpPr txBox="1">
          <a:spLocks noChangeArrowheads="1"/>
        </xdr:cNvSpPr>
      </xdr:nvSpPr>
      <xdr:spPr bwMode="auto">
        <a:xfrm>
          <a:off x="0" y="6343650"/>
          <a:ext cx="609600" cy="0"/>
        </a:xfrm>
        <a:prstGeom prst="rect">
          <a:avLst/>
        </a:prstGeom>
        <a:noFill/>
        <a:ln w="9525">
          <a:noFill/>
          <a:miter lim="800000"/>
          <a:headEnd/>
          <a:tailEnd/>
        </a:ln>
      </xdr:spPr>
      <xdr:txBody>
        <a:bodyPr vertOverflow="clip" vert="vert" wrap="square" lIns="27432" tIns="18288" rIns="27432" bIns="18288" anchor="ctr" upright="1"/>
        <a:lstStyle/>
        <a:p>
          <a:pPr algn="ctr" rtl="0">
            <a:defRPr sz="1000"/>
          </a:pPr>
          <a:endParaRPr lang="ja-JP" altLang="en-US" sz="1100" b="0" i="0" u="none" strike="noStrike" baseline="0">
            <a:solidFill>
              <a:srgbClr val="000000"/>
            </a:solidFill>
            <a:latin typeface="ＭＳ 明朝"/>
            <a:ea typeface="ＭＳ 明朝"/>
          </a:endParaRPr>
        </a:p>
        <a:p>
          <a:pPr algn="ctr" rtl="0">
            <a:defRPr sz="1000"/>
          </a:pPr>
          <a:r>
            <a:rPr lang="ja-JP" altLang="en-US" sz="1100" b="0" i="0" u="none" strike="noStrike" baseline="0">
              <a:solidFill>
                <a:srgbClr val="000000"/>
              </a:solidFill>
              <a:latin typeface="ＭＳ 明朝"/>
              <a:ea typeface="ＭＳ 明朝"/>
            </a:rPr>
            <a:t> </a:t>
          </a:r>
          <a:r>
            <a:rPr lang="en-US" altLang="ja-JP" sz="1100" b="0" i="0" u="none" strike="noStrike" baseline="0">
              <a:solidFill>
                <a:srgbClr val="000000"/>
              </a:solidFill>
              <a:latin typeface="ＭＳ 明朝"/>
              <a:ea typeface="ＭＳ 明朝"/>
            </a:rPr>
            <a:t>-</a:t>
          </a:r>
        </a:p>
      </xdr:txBody>
    </xdr:sp>
    <xdr:clientData/>
  </xdr:twoCellAnchor>
  <xdr:twoCellAnchor>
    <xdr:from>
      <xdr:col>2</xdr:col>
      <xdr:colOff>9525</xdr:colOff>
      <xdr:row>37</xdr:row>
      <xdr:rowOff>0</xdr:rowOff>
    </xdr:from>
    <xdr:to>
      <xdr:col>32</xdr:col>
      <xdr:colOff>209550</xdr:colOff>
      <xdr:row>37</xdr:row>
      <xdr:rowOff>0</xdr:rowOff>
    </xdr:to>
    <xdr:sp macro="" textlink="">
      <xdr:nvSpPr>
        <xdr:cNvPr id="3" name="Line 4">
          <a:extLst>
            <a:ext uri="{FF2B5EF4-FFF2-40B4-BE49-F238E27FC236}">
              <a16:creationId xmlns:a16="http://schemas.microsoft.com/office/drawing/2014/main" id="{00000000-0008-0000-0100-000003000000}"/>
            </a:ext>
          </a:extLst>
        </xdr:cNvPr>
        <xdr:cNvSpPr>
          <a:spLocks noChangeShapeType="1"/>
        </xdr:cNvSpPr>
      </xdr:nvSpPr>
      <xdr:spPr bwMode="auto">
        <a:xfrm flipV="1">
          <a:off x="1228725" y="6343650"/>
          <a:ext cx="18488025" cy="0"/>
        </a:xfrm>
        <a:prstGeom prst="line">
          <a:avLst/>
        </a:prstGeom>
        <a:noFill/>
        <a:ln>
          <a:noFill/>
        </a:ln>
        <a:extLst>
          <a:ext uri="{909E8E84-426E-40DD-AFC4-6F175D3DCCD1}">
            <a14:hiddenFill xmlns:a14="http://schemas.microsoft.com/office/drawing/2010/main">
              <a:noFill/>
            </a14:hiddenFill>
          </a:ext>
          <a:ext uri="{91240B29-F687-4F45-9708-019B960494DF}">
            <a14:hiddenLine xmlns:a14="http://schemas.microsoft.com/office/drawing/2010/main" w="9525">
              <a:solidFill>
                <a:srgbClr val="000000"/>
              </a:solidFill>
              <a:round/>
              <a:headEnd/>
              <a:tailEnd/>
            </a14:hiddenLine>
          </a:ext>
        </a:extLst>
      </xdr:spPr>
    </xdr:sp>
    <xdr:clientData/>
  </xdr:twoCellAnchor>
  <xdr:twoCellAnchor>
    <xdr:from>
      <xdr:col>0</xdr:col>
      <xdr:colOff>0</xdr:colOff>
      <xdr:row>37</xdr:row>
      <xdr:rowOff>0</xdr:rowOff>
    </xdr:from>
    <xdr:to>
      <xdr:col>1</xdr:col>
      <xdr:colOff>0</xdr:colOff>
      <xdr:row>37</xdr:row>
      <xdr:rowOff>0</xdr:rowOff>
    </xdr:to>
    <xdr:sp macro="" textlink="">
      <xdr:nvSpPr>
        <xdr:cNvPr id="4" name="Text Box 5">
          <a:extLst>
            <a:ext uri="{FF2B5EF4-FFF2-40B4-BE49-F238E27FC236}">
              <a16:creationId xmlns:a16="http://schemas.microsoft.com/office/drawing/2014/main" id="{00000000-0008-0000-0100-000004000000}"/>
            </a:ext>
          </a:extLst>
        </xdr:cNvPr>
        <xdr:cNvSpPr txBox="1">
          <a:spLocks noChangeArrowheads="1"/>
        </xdr:cNvSpPr>
      </xdr:nvSpPr>
      <xdr:spPr bwMode="auto">
        <a:xfrm>
          <a:off x="0" y="6343650"/>
          <a:ext cx="609600" cy="0"/>
        </a:xfrm>
        <a:prstGeom prst="rect">
          <a:avLst/>
        </a:prstGeom>
        <a:noFill/>
        <a:ln w="9525">
          <a:noFill/>
          <a:miter lim="800000"/>
          <a:headEnd/>
          <a:tailEnd/>
        </a:ln>
      </xdr:spPr>
      <xdr:txBody>
        <a:bodyPr vertOverflow="clip" vert="vert" wrap="square" lIns="27432" tIns="18288" rIns="27432" bIns="18288" anchor="ctr" upright="1"/>
        <a:lstStyle/>
        <a:p>
          <a:pPr algn="ctr" rtl="0">
            <a:defRPr sz="1000"/>
          </a:pPr>
          <a:endParaRPr lang="ja-JP" altLang="en-US" sz="1100" b="0" i="0" u="none" strike="noStrike" baseline="0">
            <a:solidFill>
              <a:srgbClr val="000000"/>
            </a:solidFill>
            <a:latin typeface="ＭＳ 明朝"/>
            <a:ea typeface="ＭＳ 明朝"/>
          </a:endParaRPr>
        </a:p>
        <a:p>
          <a:pPr algn="ctr" rtl="0">
            <a:defRPr sz="1000"/>
          </a:pPr>
          <a:endParaRPr lang="ja-JP" altLang="en-US" sz="1100" b="0" i="0" u="none" strike="noStrike" baseline="0">
            <a:solidFill>
              <a:srgbClr val="000000"/>
            </a:solidFill>
            <a:latin typeface="ＭＳ 明朝"/>
            <a:ea typeface="ＭＳ 明朝"/>
          </a:endParaRPr>
        </a:p>
      </xdr:txBody>
    </xdr:sp>
    <xdr:clientData/>
  </xdr:twoCellAnchor>
  <xdr:twoCellAnchor>
    <xdr:from>
      <xdr:col>0</xdr:col>
      <xdr:colOff>0</xdr:colOff>
      <xdr:row>37</xdr:row>
      <xdr:rowOff>0</xdr:rowOff>
    </xdr:from>
    <xdr:to>
      <xdr:col>1</xdr:col>
      <xdr:colOff>0</xdr:colOff>
      <xdr:row>37</xdr:row>
      <xdr:rowOff>0</xdr:rowOff>
    </xdr:to>
    <xdr:sp macro="" textlink="">
      <xdr:nvSpPr>
        <xdr:cNvPr id="5" name="Text Box 6">
          <a:extLst>
            <a:ext uri="{FF2B5EF4-FFF2-40B4-BE49-F238E27FC236}">
              <a16:creationId xmlns:a16="http://schemas.microsoft.com/office/drawing/2014/main" id="{00000000-0008-0000-0100-000005000000}"/>
            </a:ext>
          </a:extLst>
        </xdr:cNvPr>
        <xdr:cNvSpPr txBox="1">
          <a:spLocks noChangeArrowheads="1"/>
        </xdr:cNvSpPr>
      </xdr:nvSpPr>
      <xdr:spPr bwMode="auto">
        <a:xfrm>
          <a:off x="0" y="6343650"/>
          <a:ext cx="609600" cy="0"/>
        </a:xfrm>
        <a:prstGeom prst="rect">
          <a:avLst/>
        </a:prstGeom>
        <a:noFill/>
        <a:ln w="9525">
          <a:noFill/>
          <a:miter lim="800000"/>
          <a:headEnd/>
          <a:tailEnd/>
        </a:ln>
      </xdr:spPr>
      <xdr:txBody>
        <a:bodyPr vertOverflow="clip" vert="vert" wrap="square" lIns="27432" tIns="18288" rIns="27432" bIns="18288" anchor="ctr" upright="1"/>
        <a:lstStyle/>
        <a:p>
          <a:pPr algn="ctr" rtl="0">
            <a:defRPr sz="1000"/>
          </a:pPr>
          <a:endParaRPr lang="ja-JP" altLang="en-US" sz="1100" b="0" i="0" u="none" strike="noStrike" baseline="0">
            <a:solidFill>
              <a:srgbClr val="000000"/>
            </a:solidFill>
            <a:latin typeface="ＭＳ 明朝"/>
            <a:ea typeface="ＭＳ 明朝"/>
          </a:endParaRPr>
        </a:p>
        <a:p>
          <a:pPr algn="ctr" rtl="0">
            <a:defRPr sz="1000"/>
          </a:pPr>
          <a:endParaRPr lang="ja-JP" altLang="en-US" sz="1100" b="0" i="0" u="none" strike="noStrike" baseline="0">
            <a:solidFill>
              <a:srgbClr val="000000"/>
            </a:solidFill>
            <a:latin typeface="ＭＳ 明朝"/>
            <a:ea typeface="ＭＳ 明朝"/>
          </a:endParaRPr>
        </a:p>
      </xdr:txBody>
    </xdr:sp>
    <xdr:clientData/>
  </xdr:twoCellAnchor>
  <xdr:twoCellAnchor>
    <xdr:from>
      <xdr:col>0</xdr:col>
      <xdr:colOff>0</xdr:colOff>
      <xdr:row>37</xdr:row>
      <xdr:rowOff>0</xdr:rowOff>
    </xdr:from>
    <xdr:to>
      <xdr:col>1</xdr:col>
      <xdr:colOff>0</xdr:colOff>
      <xdr:row>37</xdr:row>
      <xdr:rowOff>0</xdr:rowOff>
    </xdr:to>
    <xdr:sp macro="" textlink="">
      <xdr:nvSpPr>
        <xdr:cNvPr id="6" name="Text Box 7">
          <a:extLst>
            <a:ext uri="{FF2B5EF4-FFF2-40B4-BE49-F238E27FC236}">
              <a16:creationId xmlns:a16="http://schemas.microsoft.com/office/drawing/2014/main" id="{00000000-0008-0000-0100-000006000000}"/>
            </a:ext>
          </a:extLst>
        </xdr:cNvPr>
        <xdr:cNvSpPr txBox="1">
          <a:spLocks noChangeArrowheads="1"/>
        </xdr:cNvSpPr>
      </xdr:nvSpPr>
      <xdr:spPr bwMode="auto">
        <a:xfrm>
          <a:off x="0" y="6343650"/>
          <a:ext cx="609600" cy="0"/>
        </a:xfrm>
        <a:prstGeom prst="rect">
          <a:avLst/>
        </a:prstGeom>
        <a:noFill/>
        <a:ln w="9525">
          <a:noFill/>
          <a:miter lim="800000"/>
          <a:headEnd/>
          <a:tailEnd/>
        </a:ln>
      </xdr:spPr>
      <xdr:txBody>
        <a:bodyPr vertOverflow="clip" vert="vert" wrap="square" lIns="27432" tIns="18288" rIns="27432" bIns="18288" anchor="ctr" upright="1"/>
        <a:lstStyle/>
        <a:p>
          <a:pPr algn="ctr" rtl="0">
            <a:defRPr sz="1000"/>
          </a:pPr>
          <a:endParaRPr lang="ja-JP" altLang="en-US" sz="1100" b="0" i="0" u="none" strike="noStrike" baseline="0">
            <a:solidFill>
              <a:srgbClr val="000000"/>
            </a:solidFill>
            <a:latin typeface="ＭＳ 明朝"/>
            <a:ea typeface="ＭＳ 明朝"/>
          </a:endParaRPr>
        </a:p>
        <a:p>
          <a:pPr algn="ctr" rtl="0">
            <a:defRPr sz="1000"/>
          </a:pPr>
          <a:endParaRPr lang="ja-JP" altLang="en-US" sz="1100" b="0" i="0" u="none" strike="noStrike" baseline="0">
            <a:solidFill>
              <a:srgbClr val="000000"/>
            </a:solidFill>
            <a:latin typeface="ＭＳ 明朝"/>
            <a:ea typeface="ＭＳ 明朝"/>
          </a:endParaRPr>
        </a:p>
      </xdr:txBody>
    </xdr:sp>
    <xdr:clientData/>
  </xdr:twoCellAnchor>
  <xdr:twoCellAnchor>
    <xdr:from>
      <xdr:col>21</xdr:col>
      <xdr:colOff>400050</xdr:colOff>
      <xdr:row>5</xdr:row>
      <xdr:rowOff>171450</xdr:rowOff>
    </xdr:from>
    <xdr:to>
      <xdr:col>25</xdr:col>
      <xdr:colOff>323850</xdr:colOff>
      <xdr:row>9</xdr:row>
      <xdr:rowOff>9525</xdr:rowOff>
    </xdr:to>
    <xdr:sp macro="" textlink="">
      <xdr:nvSpPr>
        <xdr:cNvPr id="7" name="Button 10" hidden="1">
          <a:extLst>
            <a:ext uri="{63B3BB69-23CF-44E3-9099-C40C66FF867C}">
              <a14:compatExt xmlns:a14="http://schemas.microsoft.com/office/drawing/2010/main" spid="_x0000_s1034"/>
            </a:ext>
            <a:ext uri="{FF2B5EF4-FFF2-40B4-BE49-F238E27FC236}">
              <a16:creationId xmlns:a16="http://schemas.microsoft.com/office/drawing/2014/main" id="{00000000-0008-0000-0100-000007000000}"/>
            </a:ext>
          </a:extLst>
        </xdr:cNvPr>
        <xdr:cNvSpPr/>
      </xdr:nvSpPr>
      <xdr:spPr>
        <a:xfrm>
          <a:off x="9077325" y="1457325"/>
          <a:ext cx="1638300" cy="866775"/>
        </a:xfrm>
        <a:prstGeom prst="rect">
          <a:avLst/>
        </a:prstGeom>
      </xdr:spPr>
      <xdr:txBody>
        <a:bodyPr vertOverflow="clip" wrap="square" lIns="27432" tIns="18288" rIns="27432" bIns="18288" anchor="ctr" upright="1"/>
        <a:lstStyle/>
        <a:p>
          <a:pPr algn="ctr" rtl="0">
            <a:defRPr sz="1000"/>
          </a:pPr>
          <a:r>
            <a:rPr lang="en-US" altLang="ja-JP" sz="1100" b="0" i="0" u="none" strike="noStrike" baseline="0">
              <a:solidFill>
                <a:srgbClr val="000000"/>
              </a:solidFill>
              <a:latin typeface="游ゴシック"/>
            </a:rPr>
            <a:t>【</a:t>
          </a:r>
          <a:r>
            <a:rPr lang="ja-JP" altLang="en-US" sz="1100" b="0" i="0" u="none" strike="noStrike" baseline="0">
              <a:solidFill>
                <a:srgbClr val="000000"/>
              </a:solidFill>
              <a:latin typeface="游ゴシック"/>
            </a:rPr>
            <a:t>職員の行の追加</a:t>
          </a:r>
          <a:r>
            <a:rPr lang="en-US" altLang="ja-JP" sz="1100" b="0" i="0" u="none" strike="noStrike" baseline="0">
              <a:solidFill>
                <a:srgbClr val="000000"/>
              </a:solidFill>
              <a:latin typeface="游ゴシック"/>
            </a:rPr>
            <a:t>】</a:t>
          </a:r>
        </a:p>
        <a:p>
          <a:pPr algn="ctr" rtl="0">
            <a:defRPr sz="1000"/>
          </a:pPr>
          <a:r>
            <a:rPr lang="en-US" altLang="ja-JP" sz="1100" b="0" i="0" u="none" strike="noStrike" baseline="0">
              <a:solidFill>
                <a:srgbClr val="000000"/>
              </a:solidFill>
              <a:latin typeface="游ゴシック"/>
            </a:rPr>
            <a:t>No14</a:t>
          </a:r>
          <a:r>
            <a:rPr lang="ja-JP" altLang="en-US" sz="1100" b="0" i="0" u="none" strike="noStrike" baseline="0">
              <a:solidFill>
                <a:srgbClr val="000000"/>
              </a:solidFill>
              <a:latin typeface="游ゴシック"/>
            </a:rPr>
            <a:t>をコピーして</a:t>
          </a:r>
        </a:p>
        <a:p>
          <a:pPr algn="ctr" rtl="0">
            <a:defRPr sz="1000"/>
          </a:pPr>
          <a:r>
            <a:rPr lang="ja-JP" altLang="en-US" sz="1100" b="0" i="0" u="none" strike="noStrike" baseline="0">
              <a:solidFill>
                <a:srgbClr val="000000"/>
              </a:solidFill>
              <a:latin typeface="游ゴシック"/>
            </a:rPr>
            <a:t>行を挿入します</a:t>
          </a:r>
        </a:p>
      </xdr:txBody>
    </xdr:sp>
    <xdr:clientData fPrintsWithSheet="0"/>
  </xdr:twoCellAnchor>
  <xdr:twoCellAnchor>
    <xdr:from>
      <xdr:col>26</xdr:col>
      <xdr:colOff>76200</xdr:colOff>
      <xdr:row>5</xdr:row>
      <xdr:rowOff>161925</xdr:rowOff>
    </xdr:from>
    <xdr:to>
      <xdr:col>30</xdr:col>
      <xdr:colOff>9525</xdr:colOff>
      <xdr:row>9</xdr:row>
      <xdr:rowOff>0</xdr:rowOff>
    </xdr:to>
    <xdr:sp macro="" textlink="">
      <xdr:nvSpPr>
        <xdr:cNvPr id="8" name="Button 11" hidden="1">
          <a:extLst>
            <a:ext uri="{63B3BB69-23CF-44E3-9099-C40C66FF867C}">
              <a14:compatExt xmlns:a14="http://schemas.microsoft.com/office/drawing/2010/main" spid="_x0000_s1035"/>
            </a:ext>
            <a:ext uri="{FF2B5EF4-FFF2-40B4-BE49-F238E27FC236}">
              <a16:creationId xmlns:a16="http://schemas.microsoft.com/office/drawing/2014/main" id="{00000000-0008-0000-0100-000008000000}"/>
            </a:ext>
          </a:extLst>
        </xdr:cNvPr>
        <xdr:cNvSpPr/>
      </xdr:nvSpPr>
      <xdr:spPr>
        <a:xfrm>
          <a:off x="10896600" y="1447800"/>
          <a:ext cx="1647825" cy="866775"/>
        </a:xfrm>
        <a:prstGeom prst="rect">
          <a:avLst/>
        </a:prstGeom>
      </xdr:spPr>
      <xdr:txBody>
        <a:bodyPr vertOverflow="clip" wrap="square" lIns="27432" tIns="18288" rIns="27432" bIns="18288" anchor="ctr" upright="1"/>
        <a:lstStyle/>
        <a:p>
          <a:pPr algn="ctr" rtl="0">
            <a:defRPr sz="1000"/>
          </a:pPr>
          <a:r>
            <a:rPr lang="en-US" altLang="ja-JP" sz="1100" b="0" i="0" u="none" strike="noStrike" baseline="0">
              <a:solidFill>
                <a:srgbClr val="000000"/>
              </a:solidFill>
              <a:latin typeface="游ゴシック"/>
            </a:rPr>
            <a:t>【</a:t>
          </a:r>
          <a:r>
            <a:rPr lang="ja-JP" altLang="en-US" sz="1100" b="0" i="0" u="none" strike="noStrike" baseline="0">
              <a:solidFill>
                <a:srgbClr val="000000"/>
              </a:solidFill>
              <a:latin typeface="游ゴシック"/>
            </a:rPr>
            <a:t>職員の行の削除</a:t>
          </a:r>
          <a:r>
            <a:rPr lang="en-US" altLang="ja-JP" sz="1100" b="0" i="0" u="none" strike="noStrike" baseline="0">
              <a:solidFill>
                <a:srgbClr val="000000"/>
              </a:solidFill>
              <a:latin typeface="游ゴシック"/>
            </a:rPr>
            <a:t>】</a:t>
          </a:r>
        </a:p>
        <a:p>
          <a:pPr algn="ctr" rtl="0">
            <a:defRPr sz="1000"/>
          </a:pPr>
          <a:r>
            <a:rPr lang="en-US" altLang="ja-JP" sz="1100" b="0" i="0" u="none" strike="noStrike" baseline="0">
              <a:solidFill>
                <a:srgbClr val="000000"/>
              </a:solidFill>
              <a:latin typeface="游ゴシック"/>
            </a:rPr>
            <a:t>No15</a:t>
          </a:r>
          <a:r>
            <a:rPr lang="ja-JP" altLang="en-US" sz="1100" b="0" i="0" u="none" strike="noStrike" baseline="0">
              <a:solidFill>
                <a:srgbClr val="000000"/>
              </a:solidFill>
              <a:latin typeface="游ゴシック"/>
            </a:rPr>
            <a:t>を削除します</a:t>
          </a:r>
        </a:p>
      </xdr:txBody>
    </xdr:sp>
    <xdr:clientData fPrintsWithSheet="0"/>
  </xdr:twoCellAnchor>
  <xdr:twoCellAnchor>
    <xdr:from>
      <xdr:col>20</xdr:col>
      <xdr:colOff>0</xdr:colOff>
      <xdr:row>53</xdr:row>
      <xdr:rowOff>0</xdr:rowOff>
    </xdr:from>
    <xdr:to>
      <xdr:col>42</xdr:col>
      <xdr:colOff>63500</xdr:colOff>
      <xdr:row>62</xdr:row>
      <xdr:rowOff>215900</xdr:rowOff>
    </xdr:to>
    <xdr:sp macro="" textlink="">
      <xdr:nvSpPr>
        <xdr:cNvPr id="9" name="正方形/長方形 8">
          <a:extLst>
            <a:ext uri="{FF2B5EF4-FFF2-40B4-BE49-F238E27FC236}">
              <a16:creationId xmlns:a16="http://schemas.microsoft.com/office/drawing/2014/main" id="{00000000-0008-0000-0100-000009000000}"/>
            </a:ext>
          </a:extLst>
        </xdr:cNvPr>
        <xdr:cNvSpPr/>
      </xdr:nvSpPr>
      <xdr:spPr>
        <a:xfrm>
          <a:off x="8248650" y="13373100"/>
          <a:ext cx="9493250" cy="2530475"/>
        </a:xfrm>
        <a:prstGeom prst="rect">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rPr>
            <a:t>○ 常勤換算方法とは、非常勤の従業者について「事業所の従業者の勤務延時間数を当該事業所において常勤の従業者が勤務すべき時間数で除することにより、常勤の従業者の員数に換算する方法」であるため、常勤の従業者については常勤換算方法によらず、実人数で計算する。ただし、育児・介護休業法の所定労働時間の短縮措置の対象者（注）など、実人数換算が適当ではない場合は、常勤換算方法により実態に即して判断する。</a:t>
          </a:r>
          <a:endParaRPr kumimoji="1" lang="en-US" altLang="ja-JP" sz="1100">
            <a:solidFill>
              <a:sysClr val="windowText" lastClr="000000"/>
            </a:solidFill>
          </a:endParaRPr>
        </a:p>
        <a:p>
          <a:pPr algn="l"/>
          <a:r>
            <a:rPr kumimoji="1" lang="ja-JP" altLang="en-US" sz="1100">
              <a:solidFill>
                <a:sysClr val="windowText" lastClr="000000"/>
              </a:solidFill>
            </a:rPr>
            <a:t>したがって、勤務形態「</a:t>
          </a:r>
          <a:r>
            <a:rPr kumimoji="1" lang="en-US" altLang="ja-JP" sz="1100">
              <a:solidFill>
                <a:sysClr val="windowText" lastClr="000000"/>
              </a:solidFill>
            </a:rPr>
            <a:t>A</a:t>
          </a:r>
          <a:r>
            <a:rPr kumimoji="1" lang="ja-JP" altLang="en-US" sz="1100">
              <a:solidFill>
                <a:sysClr val="windowText" lastClr="000000"/>
              </a:solidFill>
            </a:rPr>
            <a:t>：常勤で専従」及び「</a:t>
          </a:r>
          <a:r>
            <a:rPr kumimoji="1" lang="en-US" altLang="ja-JP" sz="1100">
              <a:solidFill>
                <a:sysClr val="windowText" lastClr="000000"/>
              </a:solidFill>
            </a:rPr>
            <a:t>B</a:t>
          </a:r>
          <a:r>
            <a:rPr kumimoji="1" lang="ja-JP" altLang="en-US" sz="1100">
              <a:solidFill>
                <a:sysClr val="windowText" lastClr="000000"/>
              </a:solidFill>
            </a:rPr>
            <a:t>：常勤で兼務」については、実態に応じて「常勤換算の対象時間数」及び「常勤換算方法対象外の常勤の従業者の人数」を確認し、手入力すること。</a:t>
          </a:r>
          <a:endParaRPr kumimoji="1" lang="en-US" altLang="ja-JP" sz="1100">
            <a:solidFill>
              <a:sysClr val="windowText" lastClr="000000"/>
            </a:solidFill>
          </a:endParaRPr>
        </a:p>
        <a:p>
          <a:pPr algn="l"/>
          <a:r>
            <a:rPr kumimoji="1" lang="ja-JP" altLang="en-US" sz="1100">
              <a:solidFill>
                <a:sysClr val="windowText" lastClr="000000"/>
              </a:solidFill>
            </a:rPr>
            <a:t>（注）育児・介護休業法の所定労働時間の短縮措置の対象者について常勤の従業者が勤務すべき時間数を</a:t>
          </a:r>
          <a:r>
            <a:rPr kumimoji="1" lang="en-US" altLang="ja-JP" sz="1100">
              <a:solidFill>
                <a:sysClr val="windowText" lastClr="000000"/>
              </a:solidFill>
            </a:rPr>
            <a:t>30</a:t>
          </a:r>
          <a:r>
            <a:rPr kumimoji="1" lang="ja-JP" altLang="en-US" sz="1100">
              <a:solidFill>
                <a:sysClr val="windowText" lastClr="000000"/>
              </a:solidFill>
            </a:rPr>
            <a:t>時間としているときは、当該対象者については</a:t>
          </a:r>
          <a:r>
            <a:rPr kumimoji="1" lang="en-US" altLang="ja-JP" sz="1100">
              <a:solidFill>
                <a:sysClr val="windowText" lastClr="000000"/>
              </a:solidFill>
            </a:rPr>
            <a:t>30</a:t>
          </a:r>
          <a:r>
            <a:rPr kumimoji="1" lang="ja-JP" altLang="en-US" sz="1100">
              <a:solidFill>
                <a:sysClr val="windowText" lastClr="000000"/>
              </a:solidFill>
            </a:rPr>
            <a:t>時間勤務することで「常勤」として取り扱って差し支えないものの、常勤換算方法については、従前どおり「当該事業所の従業者の勤務延時間数を当該事業所において常勤の従業者が勤務すべき時間数（</a:t>
          </a:r>
          <a:r>
            <a:rPr kumimoji="1" lang="en-US" altLang="ja-JP" sz="1100">
              <a:solidFill>
                <a:sysClr val="windowText" lastClr="000000"/>
              </a:solidFill>
            </a:rPr>
            <a:t>32</a:t>
          </a:r>
          <a:r>
            <a:rPr kumimoji="1" lang="ja-JP" altLang="en-US" sz="1100">
              <a:solidFill>
                <a:sysClr val="windowText" lastClr="000000"/>
              </a:solidFill>
            </a:rPr>
            <a:t>時間を下回る場合は</a:t>
          </a:r>
          <a:r>
            <a:rPr kumimoji="1" lang="en-US" altLang="ja-JP" sz="1100">
              <a:solidFill>
                <a:sysClr val="windowText" lastClr="000000"/>
              </a:solidFill>
            </a:rPr>
            <a:t>32</a:t>
          </a:r>
          <a:r>
            <a:rPr kumimoji="1" lang="ja-JP" altLang="en-US" sz="1100">
              <a:solidFill>
                <a:sysClr val="windowText" lastClr="000000"/>
              </a:solidFill>
            </a:rPr>
            <a:t>時間を基本とする。）で除する」こととなる。</a:t>
          </a:r>
          <a:endParaRPr kumimoji="1" lang="en-US" altLang="ja-JP" sz="1100">
            <a:solidFill>
              <a:sysClr val="windowText" lastClr="000000"/>
            </a:solidFill>
          </a:endParaRPr>
        </a:p>
        <a:p>
          <a:pPr algn="l"/>
          <a:endParaRPr kumimoji="1" lang="en-US" altLang="ja-JP" sz="1100">
            <a:solidFill>
              <a:sysClr val="windowText" lastClr="000000"/>
            </a:solidFill>
          </a:endParaRPr>
        </a:p>
      </xdr:txBody>
    </xdr:sp>
    <xdr:clientData/>
  </xdr:twoCellAnchor>
  <mc:AlternateContent xmlns:mc="http://schemas.openxmlformats.org/markup-compatibility/2006">
    <mc:Choice xmlns:a14="http://schemas.microsoft.com/office/drawing/2010/main" Requires="a14">
      <xdr:twoCellAnchor>
        <xdr:from>
          <xdr:col>21</xdr:col>
          <xdr:colOff>403860</xdr:colOff>
          <xdr:row>5</xdr:row>
          <xdr:rowOff>175260</xdr:rowOff>
        </xdr:from>
        <xdr:to>
          <xdr:col>25</xdr:col>
          <xdr:colOff>327660</xdr:colOff>
          <xdr:row>9</xdr:row>
          <xdr:rowOff>15240</xdr:rowOff>
        </xdr:to>
        <xdr:sp macro="" textlink="">
          <xdr:nvSpPr>
            <xdr:cNvPr id="2049" name="Button 1" hidden="1">
              <a:extLst>
                <a:ext uri="{63B3BB69-23CF-44E3-9099-C40C66FF867C}">
                  <a14:compatExt spid="_x0000_s2049"/>
                </a:ext>
                <a:ext uri="{FF2B5EF4-FFF2-40B4-BE49-F238E27FC236}">
                  <a16:creationId xmlns:a16="http://schemas.microsoft.com/office/drawing/2014/main" id="{00000000-0008-0000-0100-000001080000}"/>
                </a:ext>
              </a:extLst>
            </xdr:cNvPr>
            <xdr:cNvSpPr/>
          </xdr:nvSpPr>
          <xdr:spPr bwMode="auto">
            <a:xfrm>
              <a:off x="0" y="0"/>
              <a:ext cx="0" cy="0"/>
            </a:xfrm>
            <a:prstGeom prst="rect">
              <a:avLst/>
            </a:prstGeom>
            <a:noFill/>
            <a:ln w="9525">
              <a:miter lim="800000"/>
              <a:headEnd/>
              <a:tailEnd/>
            </a:ln>
          </xdr:spPr>
          <xdr:txBody>
            <a:bodyPr vertOverflow="clip" wrap="square" lIns="36576" tIns="22860" rIns="36576" bIns="22860" anchor="ctr" upright="1"/>
            <a:lstStyle/>
            <a:p>
              <a:pPr algn="ctr" rtl="0">
                <a:defRPr sz="1000"/>
              </a:pPr>
              <a:r>
                <a:rPr lang="ja-JP" altLang="en-US" sz="1100" b="0" i="0" u="none" strike="noStrike" baseline="0">
                  <a:solidFill>
                    <a:srgbClr val="000000"/>
                  </a:solidFill>
                  <a:latin typeface="ＭＳ Ｐゴシック"/>
                  <a:ea typeface="ＭＳ Ｐゴシック"/>
                </a:rPr>
                <a:t>【職員の行の追加】</a:t>
              </a:r>
            </a:p>
            <a:p>
              <a:pPr algn="ctr" rtl="0">
                <a:defRPr sz="1000"/>
              </a:pPr>
              <a:r>
                <a:rPr lang="ja-JP" altLang="en-US" sz="1100" b="0" i="0" u="none" strike="noStrike" baseline="0">
                  <a:solidFill>
                    <a:srgbClr val="000000"/>
                  </a:solidFill>
                  <a:latin typeface="ＭＳ Ｐゴシック"/>
                  <a:ea typeface="ＭＳ Ｐゴシック"/>
                </a:rPr>
                <a:t>No14をコピーして</a:t>
              </a:r>
            </a:p>
            <a:p>
              <a:pPr algn="ctr" rtl="0">
                <a:defRPr sz="1000"/>
              </a:pPr>
              <a:r>
                <a:rPr lang="ja-JP" altLang="en-US" sz="1100" b="0" i="0" u="none" strike="noStrike" baseline="0">
                  <a:solidFill>
                    <a:srgbClr val="000000"/>
                  </a:solidFill>
                  <a:latin typeface="ＭＳ Ｐゴシック"/>
                  <a:ea typeface="ＭＳ Ｐゴシック"/>
                </a:rPr>
                <a:t>行を挿入します</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26</xdr:col>
          <xdr:colOff>76200</xdr:colOff>
          <xdr:row>5</xdr:row>
          <xdr:rowOff>167640</xdr:rowOff>
        </xdr:from>
        <xdr:to>
          <xdr:col>30</xdr:col>
          <xdr:colOff>15240</xdr:colOff>
          <xdr:row>9</xdr:row>
          <xdr:rowOff>0</xdr:rowOff>
        </xdr:to>
        <xdr:sp macro="" textlink="">
          <xdr:nvSpPr>
            <xdr:cNvPr id="2050" name="Button 2" hidden="1">
              <a:extLst>
                <a:ext uri="{63B3BB69-23CF-44E3-9099-C40C66FF867C}">
                  <a14:compatExt spid="_x0000_s2050"/>
                </a:ext>
                <a:ext uri="{FF2B5EF4-FFF2-40B4-BE49-F238E27FC236}">
                  <a16:creationId xmlns:a16="http://schemas.microsoft.com/office/drawing/2014/main" id="{00000000-0008-0000-0100-000002080000}"/>
                </a:ext>
              </a:extLst>
            </xdr:cNvPr>
            <xdr:cNvSpPr/>
          </xdr:nvSpPr>
          <xdr:spPr bwMode="auto">
            <a:xfrm>
              <a:off x="0" y="0"/>
              <a:ext cx="0" cy="0"/>
            </a:xfrm>
            <a:prstGeom prst="rect">
              <a:avLst/>
            </a:prstGeom>
            <a:noFill/>
            <a:ln w="9525">
              <a:miter lim="800000"/>
              <a:headEnd/>
              <a:tailEnd/>
            </a:ln>
          </xdr:spPr>
          <xdr:txBody>
            <a:bodyPr vertOverflow="clip" wrap="square" lIns="36576" tIns="22860" rIns="36576" bIns="22860" anchor="ctr" upright="1"/>
            <a:lstStyle/>
            <a:p>
              <a:pPr algn="ctr" rtl="0">
                <a:defRPr sz="1000"/>
              </a:pPr>
              <a:r>
                <a:rPr lang="ja-JP" altLang="en-US" sz="1100" b="0" i="0" u="none" strike="noStrike" baseline="0">
                  <a:solidFill>
                    <a:srgbClr val="000000"/>
                  </a:solidFill>
                  <a:latin typeface="ＭＳ Ｐゴシック"/>
                  <a:ea typeface="ＭＳ Ｐゴシック"/>
                </a:rPr>
                <a:t>【職員の行の削除】</a:t>
              </a:r>
            </a:p>
            <a:p>
              <a:pPr algn="ctr" rtl="0">
                <a:defRPr sz="1000"/>
              </a:pPr>
              <a:r>
                <a:rPr lang="ja-JP" altLang="en-US" sz="1100" b="0" i="0" u="none" strike="noStrike" baseline="0">
                  <a:solidFill>
                    <a:srgbClr val="000000"/>
                  </a:solidFill>
                  <a:latin typeface="ＭＳ Ｐゴシック"/>
                  <a:ea typeface="ＭＳ Ｐゴシック"/>
                </a:rPr>
                <a:t>No15を削除します</a:t>
              </a:r>
            </a:p>
          </xdr:txBody>
        </xdr:sp>
        <xdr:clientData fPrintsWithSheet="0"/>
      </xdr:twoCellAnchor>
    </mc:Choice>
    <mc:Fallback/>
  </mc:AlternateContent>
</xdr:wsDr>
</file>

<file path=xl/drawings/drawing3.xml><?xml version="1.0" encoding="utf-8"?>
<xdr:wsDr xmlns:xdr="http://schemas.openxmlformats.org/drawingml/2006/spreadsheetDrawing" xmlns:a="http://schemas.openxmlformats.org/drawingml/2006/main">
  <xdr:twoCellAnchor>
    <xdr:from>
      <xdr:col>2</xdr:col>
      <xdr:colOff>9525</xdr:colOff>
      <xdr:row>21</xdr:row>
      <xdr:rowOff>0</xdr:rowOff>
    </xdr:from>
    <xdr:to>
      <xdr:col>36</xdr:col>
      <xdr:colOff>0</xdr:colOff>
      <xdr:row>21</xdr:row>
      <xdr:rowOff>0</xdr:rowOff>
    </xdr:to>
    <xdr:sp macro="" textlink="">
      <xdr:nvSpPr>
        <xdr:cNvPr id="2" name="Line 1">
          <a:extLst>
            <a:ext uri="{FF2B5EF4-FFF2-40B4-BE49-F238E27FC236}">
              <a16:creationId xmlns:a16="http://schemas.microsoft.com/office/drawing/2014/main" id="{00000000-0008-0000-0200-000002000000}"/>
            </a:ext>
          </a:extLst>
        </xdr:cNvPr>
        <xdr:cNvSpPr>
          <a:spLocks noChangeShapeType="1"/>
        </xdr:cNvSpPr>
      </xdr:nvSpPr>
      <xdr:spPr bwMode="auto">
        <a:xfrm flipV="1">
          <a:off x="1095375" y="5476875"/>
          <a:ext cx="99917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180975</xdr:colOff>
      <xdr:row>11</xdr:row>
      <xdr:rowOff>0</xdr:rowOff>
    </xdr:from>
    <xdr:to>
      <xdr:col>21</xdr:col>
      <xdr:colOff>38100</xdr:colOff>
      <xdr:row>12</xdr:row>
      <xdr:rowOff>200025</xdr:rowOff>
    </xdr:to>
    <xdr:sp macro="" textlink="">
      <xdr:nvSpPr>
        <xdr:cNvPr id="4" name="AutoShape 7">
          <a:extLst>
            <a:ext uri="{FF2B5EF4-FFF2-40B4-BE49-F238E27FC236}">
              <a16:creationId xmlns:a16="http://schemas.microsoft.com/office/drawing/2014/main" id="{00000000-0008-0000-0200-000004000000}"/>
            </a:ext>
          </a:extLst>
        </xdr:cNvPr>
        <xdr:cNvSpPr>
          <a:spLocks noChangeArrowheads="1"/>
        </xdr:cNvSpPr>
      </xdr:nvSpPr>
      <xdr:spPr bwMode="auto">
        <a:xfrm>
          <a:off x="3676650" y="2714625"/>
          <a:ext cx="3667125" cy="476250"/>
        </a:xfrm>
        <a:prstGeom prst="wedgeRectCallout">
          <a:avLst>
            <a:gd name="adj1" fmla="val -62225"/>
            <a:gd name="adj2" fmla="val -237138"/>
          </a:avLst>
        </a:prstGeom>
        <a:solidFill>
          <a:srgbClr val="FFFFFF"/>
        </a:solidFill>
        <a:ln w="9525">
          <a:solidFill>
            <a:srgbClr val="000000"/>
          </a:solidFill>
          <a:miter lim="800000"/>
          <a:headEnd/>
          <a:tailEnd/>
        </a:ln>
      </xdr:spPr>
      <xdr:txBody>
        <a:bodyPr vertOverflow="clip" wrap="square" lIns="27432" tIns="18288" rIns="0" bIns="0" anchor="t" upright="1"/>
        <a:lstStyle/>
        <a:p>
          <a:pPr algn="l" rtl="0">
            <a:lnSpc>
              <a:spcPts val="1300"/>
            </a:lnSpc>
            <a:defRPr sz="1000"/>
          </a:pPr>
          <a:r>
            <a:rPr lang="ja-JP" altLang="en-US" sz="1100" b="0" i="0" u="none" strike="noStrike" baseline="0">
              <a:solidFill>
                <a:srgbClr val="000000"/>
              </a:solidFill>
              <a:latin typeface="ＭＳ Ｐゴシック"/>
              <a:ea typeface="ＭＳ Ｐゴシック"/>
            </a:rPr>
            <a:t>１人が複数の職種を兼務する場合は、職種ごとの勤務時間を記載してください。</a:t>
          </a:r>
        </a:p>
      </xdr:txBody>
    </xdr:sp>
    <xdr:clientData/>
  </xdr:twoCellAnchor>
  <xdr:twoCellAnchor>
    <xdr:from>
      <xdr:col>15</xdr:col>
      <xdr:colOff>114300</xdr:colOff>
      <xdr:row>13</xdr:row>
      <xdr:rowOff>66675</xdr:rowOff>
    </xdr:from>
    <xdr:to>
      <xdr:col>38</xdr:col>
      <xdr:colOff>47625</xdr:colOff>
      <xdr:row>15</xdr:row>
      <xdr:rowOff>180975</xdr:rowOff>
    </xdr:to>
    <xdr:sp macro="" textlink="">
      <xdr:nvSpPr>
        <xdr:cNvPr id="5" name="正方形/長方形 4">
          <a:extLst>
            <a:ext uri="{FF2B5EF4-FFF2-40B4-BE49-F238E27FC236}">
              <a16:creationId xmlns:a16="http://schemas.microsoft.com/office/drawing/2014/main" id="{00000000-0008-0000-0200-000005000000}"/>
            </a:ext>
          </a:extLst>
        </xdr:cNvPr>
        <xdr:cNvSpPr/>
      </xdr:nvSpPr>
      <xdr:spPr bwMode="auto">
        <a:xfrm>
          <a:off x="5991225" y="3333750"/>
          <a:ext cx="6124575" cy="666750"/>
        </a:xfrm>
        <a:prstGeom prst="rect">
          <a:avLst/>
        </a:prstGeom>
        <a:solidFill>
          <a:srgbClr val="FFFFFF"/>
        </a:solidFill>
        <a:ln w="9525" cap="flat" cmpd="sng" algn="ctr">
          <a:solidFill>
            <a:srgbClr val="000000"/>
          </a:solidFill>
          <a:prstDash val="solid"/>
          <a:round/>
          <a:headEnd type="none" w="med" len="med"/>
          <a:tailEnd type="none" w="med" len="med"/>
        </a:ln>
        <a:effectLst/>
      </xdr:spPr>
      <xdr:txBody>
        <a:bodyPr vertOverflow="clip" horzOverflow="clip" wrap="square" lIns="18288" tIns="0" rIns="0" bIns="0" rtlCol="0" anchor="t" upright="1"/>
        <a:lstStyle/>
        <a:p>
          <a:pPr algn="l"/>
          <a:r>
            <a:rPr kumimoji="1" lang="ja-JP" altLang="en-US" sz="1100"/>
            <a:t>勤務時間は休憩時間を除いた実労働時間を記載してください。</a:t>
          </a:r>
          <a:endParaRPr kumimoji="1" lang="en-US" altLang="ja-JP" sz="1100"/>
        </a:p>
        <a:p>
          <a:pPr algn="l"/>
          <a:r>
            <a:rPr kumimoji="1" lang="en-US" altLang="ja-JP" sz="1100"/>
            <a:t>※</a:t>
          </a:r>
          <a:r>
            <a:rPr kumimoji="1" lang="ja-JP" altLang="en-US" sz="1100"/>
            <a:t>時間外勤務は除いてください。</a:t>
          </a:r>
          <a:endParaRPr kumimoji="1" lang="en-US" altLang="ja-JP" sz="1100"/>
        </a:p>
        <a:p>
          <a:pPr algn="l"/>
          <a:r>
            <a:rPr kumimoji="1" lang="en-US" altLang="ja-JP" sz="1100"/>
            <a:t>※</a:t>
          </a:r>
          <a:r>
            <a:rPr kumimoji="1" lang="ja-JP" altLang="en-US" sz="1100"/>
            <a:t>地域包括支援センターの職員と兼務している場合は、合計の勤務時間を記載してください。</a:t>
          </a:r>
        </a:p>
      </xdr:txBody>
    </xdr:sp>
    <xdr:clientData/>
  </xdr:twoCellAnchor>
  <xdr:twoCellAnchor>
    <xdr:from>
      <xdr:col>1</xdr:col>
      <xdr:colOff>876300</xdr:colOff>
      <xdr:row>11</xdr:row>
      <xdr:rowOff>257175</xdr:rowOff>
    </xdr:from>
    <xdr:to>
      <xdr:col>4</xdr:col>
      <xdr:colOff>600075</xdr:colOff>
      <xdr:row>14</xdr:row>
      <xdr:rowOff>152400</xdr:rowOff>
    </xdr:to>
    <xdr:sp macro="" textlink="">
      <xdr:nvSpPr>
        <xdr:cNvPr id="6" name="AutoShape 5">
          <a:extLst>
            <a:ext uri="{FF2B5EF4-FFF2-40B4-BE49-F238E27FC236}">
              <a16:creationId xmlns:a16="http://schemas.microsoft.com/office/drawing/2014/main" id="{00000000-0008-0000-0200-000006000000}"/>
            </a:ext>
          </a:extLst>
        </xdr:cNvPr>
        <xdr:cNvSpPr>
          <a:spLocks noChangeArrowheads="1"/>
        </xdr:cNvSpPr>
      </xdr:nvSpPr>
      <xdr:spPr bwMode="auto">
        <a:xfrm>
          <a:off x="1038225" y="2971800"/>
          <a:ext cx="1828800" cy="723900"/>
        </a:xfrm>
        <a:prstGeom prst="wedgeRectCallout">
          <a:avLst>
            <a:gd name="adj1" fmla="val -36457"/>
            <a:gd name="adj2" fmla="val -195651"/>
          </a:avLst>
        </a:prstGeom>
        <a:solidFill>
          <a:srgbClr val="FFFFFF"/>
        </a:solidFill>
        <a:ln w="9525">
          <a:solidFill>
            <a:srgbClr val="000000"/>
          </a:solidFill>
          <a:miter lim="800000"/>
          <a:headEnd/>
          <a:tailEnd/>
        </a:ln>
      </xdr:spPr>
      <xdr:txBody>
        <a:bodyPr vertOverflow="clip" wrap="square" lIns="27432" tIns="18288" rIns="0" bIns="0" anchor="t" upright="1"/>
        <a:lstStyle/>
        <a:p>
          <a:pPr algn="l" rtl="0">
            <a:lnSpc>
              <a:spcPts val="1300"/>
            </a:lnSpc>
            <a:defRPr sz="1000"/>
          </a:pPr>
          <a:r>
            <a:rPr lang="ja-JP" altLang="en-US" sz="1100" b="0" i="0" u="none" strike="noStrike" baseline="0">
              <a:solidFill>
                <a:srgbClr val="000000"/>
              </a:solidFill>
              <a:latin typeface="ＭＳ Ｐゴシック"/>
              <a:ea typeface="ＭＳ Ｐゴシック"/>
            </a:rPr>
            <a:t>管理者、担当職員及び地域包括支援センターの職員を兼務しているためＢ</a:t>
          </a:r>
        </a:p>
      </xdr:txBody>
    </xdr:sp>
    <xdr:clientData/>
  </xdr:twoCellAnchor>
  <xdr:twoCellAnchor>
    <xdr:from>
      <xdr:col>33</xdr:col>
      <xdr:colOff>142875</xdr:colOff>
      <xdr:row>1</xdr:row>
      <xdr:rowOff>142874</xdr:rowOff>
    </xdr:from>
    <xdr:to>
      <xdr:col>38</xdr:col>
      <xdr:colOff>66675</xdr:colOff>
      <xdr:row>4</xdr:row>
      <xdr:rowOff>28574</xdr:rowOff>
    </xdr:to>
    <xdr:sp macro="" textlink="">
      <xdr:nvSpPr>
        <xdr:cNvPr id="7" name="AutoShape 5">
          <a:extLst>
            <a:ext uri="{FF2B5EF4-FFF2-40B4-BE49-F238E27FC236}">
              <a16:creationId xmlns:a16="http://schemas.microsoft.com/office/drawing/2014/main" id="{00000000-0008-0000-0200-000007000000}"/>
            </a:ext>
          </a:extLst>
        </xdr:cNvPr>
        <xdr:cNvSpPr>
          <a:spLocks noChangeArrowheads="1"/>
        </xdr:cNvSpPr>
      </xdr:nvSpPr>
      <xdr:spPr bwMode="auto">
        <a:xfrm>
          <a:off x="10306050" y="323849"/>
          <a:ext cx="1590675" cy="581025"/>
        </a:xfrm>
        <a:prstGeom prst="wedgeRectCallout">
          <a:avLst>
            <a:gd name="adj1" fmla="val -19271"/>
            <a:gd name="adj2" fmla="val 101285"/>
          </a:avLst>
        </a:prstGeom>
        <a:solidFill>
          <a:srgbClr val="FFFFFF"/>
        </a:solidFill>
        <a:ln w="9525">
          <a:solidFill>
            <a:srgbClr val="000000"/>
          </a:solidFill>
          <a:miter lim="800000"/>
          <a:headEnd/>
          <a:tailEnd/>
        </a:ln>
      </xdr:spPr>
      <xdr:txBody>
        <a:bodyPr vertOverflow="clip" wrap="square" lIns="27432" tIns="18288" rIns="0" bIns="0" anchor="t" upright="1"/>
        <a:lstStyle/>
        <a:p>
          <a:pPr algn="l" rtl="0">
            <a:lnSpc>
              <a:spcPts val="1300"/>
            </a:lnSpc>
            <a:defRPr sz="1000"/>
          </a:pPr>
          <a:r>
            <a:rPr lang="ja-JP" altLang="en-US" sz="1100" b="0" i="0" u="none" strike="noStrike" baseline="0">
              <a:solidFill>
                <a:srgbClr val="000000"/>
              </a:solidFill>
              <a:latin typeface="ＭＳ Ｐゴシック"/>
              <a:ea typeface="ＭＳ Ｐゴシック"/>
            </a:rPr>
            <a:t>勤務形態一覧表は、暦月（毎月１日から末日）分のものを作成します。</a:t>
          </a:r>
        </a:p>
      </xdr:txBody>
    </xdr:sp>
    <xdr:clientData/>
  </xdr:twoCellAnchor>
  <xdr:twoCellAnchor>
    <xdr:from>
      <xdr:col>11</xdr:col>
      <xdr:colOff>114300</xdr:colOff>
      <xdr:row>26</xdr:row>
      <xdr:rowOff>161925</xdr:rowOff>
    </xdr:from>
    <xdr:to>
      <xdr:col>20</xdr:col>
      <xdr:colOff>104775</xdr:colOff>
      <xdr:row>28</xdr:row>
      <xdr:rowOff>209550</xdr:rowOff>
    </xdr:to>
    <xdr:sp macro="" textlink="">
      <xdr:nvSpPr>
        <xdr:cNvPr id="8" name="AutoShape 7">
          <a:extLst>
            <a:ext uri="{FF2B5EF4-FFF2-40B4-BE49-F238E27FC236}">
              <a16:creationId xmlns:a16="http://schemas.microsoft.com/office/drawing/2014/main" id="{00000000-0008-0000-0200-000008000000}"/>
            </a:ext>
          </a:extLst>
        </xdr:cNvPr>
        <xdr:cNvSpPr>
          <a:spLocks noChangeArrowheads="1"/>
        </xdr:cNvSpPr>
      </xdr:nvSpPr>
      <xdr:spPr bwMode="auto">
        <a:xfrm>
          <a:off x="5038725" y="6610350"/>
          <a:ext cx="2133600" cy="466725"/>
        </a:xfrm>
        <a:prstGeom prst="wedgeRectCallout">
          <a:avLst>
            <a:gd name="adj1" fmla="val -19829"/>
            <a:gd name="adj2" fmla="val -97620"/>
          </a:avLst>
        </a:prstGeom>
        <a:solidFill>
          <a:srgbClr val="FFFFFF"/>
        </a:solidFill>
        <a:ln w="9525">
          <a:solidFill>
            <a:srgbClr val="000000"/>
          </a:solidFill>
          <a:miter lim="800000"/>
          <a:headEnd/>
          <a:tailEnd/>
        </a:ln>
      </xdr:spPr>
      <xdr:txBody>
        <a:bodyPr vertOverflow="clip" wrap="square" lIns="27432" tIns="18288" rIns="0" bIns="0" anchor="t" upright="1"/>
        <a:lstStyle/>
        <a:p>
          <a:pPr algn="l" rtl="0">
            <a:lnSpc>
              <a:spcPts val="1300"/>
            </a:lnSpc>
            <a:defRPr sz="1000"/>
          </a:pPr>
          <a:r>
            <a:rPr lang="ja-JP" altLang="ja-JP" sz="1000" b="0" i="0" baseline="0">
              <a:effectLst/>
              <a:latin typeface="+mn-lt"/>
              <a:ea typeface="+mn-ea"/>
              <a:cs typeface="+mn-cs"/>
            </a:rPr>
            <a:t>常勤の勤務すべき時間数が事業所で複数設定されることは想定されません。</a:t>
          </a:r>
          <a:endParaRPr lang="ja-JP" altLang="en-US" sz="1100" b="0" i="0" u="none" strike="noStrike" baseline="0">
            <a:solidFill>
              <a:srgbClr val="000000"/>
            </a:solidFill>
            <a:latin typeface="ＭＳ Ｐゴシック"/>
            <a:ea typeface="ＭＳ Ｐゴシック"/>
          </a:endParaRPr>
        </a:p>
      </xdr:txBody>
    </xdr:sp>
    <xdr:clientData/>
  </xdr:twoCellAnchor>
  <xdr:twoCellAnchor>
    <xdr:from>
      <xdr:col>26</xdr:col>
      <xdr:colOff>95250</xdr:colOff>
      <xdr:row>15</xdr:row>
      <xdr:rowOff>266701</xdr:rowOff>
    </xdr:from>
    <xdr:to>
      <xdr:col>36</xdr:col>
      <xdr:colOff>0</xdr:colOff>
      <xdr:row>26</xdr:row>
      <xdr:rowOff>285751</xdr:rowOff>
    </xdr:to>
    <xdr:sp macro="" textlink="">
      <xdr:nvSpPr>
        <xdr:cNvPr id="9" name="AutoShape 5">
          <a:extLst>
            <a:ext uri="{FF2B5EF4-FFF2-40B4-BE49-F238E27FC236}">
              <a16:creationId xmlns:a16="http://schemas.microsoft.com/office/drawing/2014/main" id="{00000000-0008-0000-0200-000009000000}"/>
            </a:ext>
          </a:extLst>
        </xdr:cNvPr>
        <xdr:cNvSpPr>
          <a:spLocks noChangeArrowheads="1"/>
        </xdr:cNvSpPr>
      </xdr:nvSpPr>
      <xdr:spPr bwMode="auto">
        <a:xfrm>
          <a:off x="8591550" y="4086226"/>
          <a:ext cx="2286000" cy="2647950"/>
        </a:xfrm>
        <a:prstGeom prst="wedgeRectCallout">
          <a:avLst>
            <a:gd name="adj1" fmla="val 65895"/>
            <a:gd name="adj2" fmla="val -37587"/>
          </a:avLst>
        </a:prstGeom>
        <a:solidFill>
          <a:srgbClr val="FFFFFF"/>
        </a:solidFill>
        <a:ln w="9525">
          <a:solidFill>
            <a:srgbClr val="000000"/>
          </a:solidFill>
          <a:miter lim="800000"/>
          <a:headEnd/>
          <a:tailEnd/>
        </a:ln>
      </xdr:spPr>
      <xdr:txBody>
        <a:bodyPr vertOverflow="clip" wrap="square" lIns="27432" tIns="18288" rIns="0" bIns="0" anchor="t" upright="1"/>
        <a:lstStyle/>
        <a:p>
          <a:pPr rtl="0"/>
          <a:r>
            <a:rPr lang="ja-JP" altLang="ja-JP" sz="1100" b="0" i="0" baseline="0">
              <a:effectLst/>
              <a:latin typeface="+mn-lt"/>
              <a:ea typeface="+mn-ea"/>
              <a:cs typeface="+mn-cs"/>
            </a:rPr>
            <a:t>常勤職員は、他の職務を兼務していないのであれば、合計時間数に係わらず常勤換算は１となります。常勤職員が他の職務を兼務している場合、非常勤職員の場合、月途中に採用、又は、退職の場合は、「それらの人の勤務合計時間</a:t>
          </a:r>
          <a:r>
            <a:rPr lang="en-US" altLang="ja-JP" sz="1100" b="0" i="0" baseline="0">
              <a:effectLst/>
              <a:latin typeface="+mn-lt"/>
              <a:ea typeface="+mn-ea"/>
              <a:cs typeface="+mn-cs"/>
            </a:rPr>
            <a:t>÷</a:t>
          </a:r>
          <a:r>
            <a:rPr lang="ja-JP" altLang="ja-JP" sz="1100" b="0" i="0" baseline="0">
              <a:effectLst/>
              <a:latin typeface="+mn-lt"/>
              <a:ea typeface="+mn-ea"/>
              <a:cs typeface="+mn-cs"/>
            </a:rPr>
            <a:t>常勤職員の勤務すべき時間数」で常勤換算数を算出します。</a:t>
          </a:r>
          <a:endParaRPr lang="ja-JP" altLang="ja-JP">
            <a:effectLst/>
          </a:endParaRPr>
        </a:p>
        <a:p>
          <a:pPr rtl="0"/>
          <a:r>
            <a:rPr lang="ja-JP" altLang="ja-JP" sz="1100" b="0" i="0" baseline="0">
              <a:effectLst/>
              <a:latin typeface="+mn-lt"/>
              <a:ea typeface="+mn-ea"/>
              <a:cs typeface="+mn-cs"/>
            </a:rPr>
            <a:t>ただし、非常勤職員が勤務時間数として算入することができるのは常勤職員の勤務すべき時間数までとなります。</a:t>
          </a:r>
          <a:endParaRPr lang="ja-JP" altLang="ja-JP">
            <a:effectLst/>
          </a:endParaRPr>
        </a:p>
        <a:p>
          <a:pPr rtl="0"/>
          <a:r>
            <a:rPr lang="en-US" altLang="ja-JP" sz="1100" b="0" i="0" baseline="0">
              <a:effectLst/>
              <a:latin typeface="+mn-lt"/>
              <a:ea typeface="+mn-ea"/>
              <a:cs typeface="+mn-cs"/>
            </a:rPr>
            <a:t>※</a:t>
          </a:r>
          <a:r>
            <a:rPr lang="ja-JP" altLang="ja-JP" sz="1100" b="0" i="0" baseline="0">
              <a:effectLst/>
              <a:latin typeface="+mn-lt"/>
              <a:ea typeface="+mn-ea"/>
              <a:cs typeface="+mn-cs"/>
            </a:rPr>
            <a:t>管理者兼</a:t>
          </a:r>
          <a:r>
            <a:rPr lang="ja-JP" altLang="en-US" sz="1100" b="0" i="0" baseline="0">
              <a:effectLst/>
              <a:latin typeface="+mn-lt"/>
              <a:ea typeface="+mn-ea"/>
              <a:cs typeface="+mn-cs"/>
            </a:rPr>
            <a:t>担当職員</a:t>
          </a:r>
          <a:r>
            <a:rPr lang="ja-JP" altLang="ja-JP" sz="1100" b="0" i="0" baseline="0">
              <a:effectLst/>
              <a:latin typeface="+mn-lt"/>
              <a:ea typeface="+mn-ea"/>
              <a:cs typeface="+mn-cs"/>
            </a:rPr>
            <a:t>は、常勤換算方法で１となります。</a:t>
          </a:r>
          <a:endParaRPr lang="ja-JP" altLang="ja-JP">
            <a:effectLst/>
          </a:endParaRPr>
        </a:p>
      </xdr:txBody>
    </xdr:sp>
    <xdr:clientData/>
  </xdr:twoCellAnchor>
  <xdr:twoCellAnchor>
    <xdr:from>
      <xdr:col>32</xdr:col>
      <xdr:colOff>219075</xdr:colOff>
      <xdr:row>28</xdr:row>
      <xdr:rowOff>95250</xdr:rowOff>
    </xdr:from>
    <xdr:to>
      <xdr:col>38</xdr:col>
      <xdr:colOff>0</xdr:colOff>
      <xdr:row>31</xdr:row>
      <xdr:rowOff>133350</xdr:rowOff>
    </xdr:to>
    <xdr:sp macro="" textlink="">
      <xdr:nvSpPr>
        <xdr:cNvPr id="10" name="AutoShape 7">
          <a:extLst>
            <a:ext uri="{FF2B5EF4-FFF2-40B4-BE49-F238E27FC236}">
              <a16:creationId xmlns:a16="http://schemas.microsoft.com/office/drawing/2014/main" id="{00000000-0008-0000-0200-00000A000000}"/>
            </a:ext>
          </a:extLst>
        </xdr:cNvPr>
        <xdr:cNvSpPr>
          <a:spLocks noChangeArrowheads="1"/>
        </xdr:cNvSpPr>
      </xdr:nvSpPr>
      <xdr:spPr bwMode="auto">
        <a:xfrm>
          <a:off x="10144125" y="6962775"/>
          <a:ext cx="1924050" cy="638175"/>
        </a:xfrm>
        <a:prstGeom prst="wedgeRectCallout">
          <a:avLst>
            <a:gd name="adj1" fmla="val 37846"/>
            <a:gd name="adj2" fmla="val -293813"/>
          </a:avLst>
        </a:prstGeom>
        <a:solidFill>
          <a:srgbClr val="FFFFFF"/>
        </a:solidFill>
        <a:ln w="9525">
          <a:solidFill>
            <a:srgbClr val="000000"/>
          </a:solidFill>
          <a:miter lim="800000"/>
          <a:headEnd/>
          <a:tailEnd/>
        </a:ln>
      </xdr:spPr>
      <xdr:txBody>
        <a:bodyPr vertOverflow="clip" wrap="square" lIns="27432" tIns="18288" rIns="0" bIns="0" anchor="t" upright="1"/>
        <a:lstStyle/>
        <a:p>
          <a:pPr rtl="0"/>
          <a:r>
            <a:rPr lang="en-US" altLang="ja-JP" sz="1100" b="0" i="0" baseline="0">
              <a:effectLst/>
              <a:latin typeface="+mn-lt"/>
              <a:ea typeface="+mn-ea"/>
              <a:cs typeface="+mn-cs"/>
            </a:rPr>
            <a:t>78÷168=0.4</a:t>
          </a:r>
          <a:endParaRPr lang="ja-JP" altLang="ja-JP" sz="1000">
            <a:effectLst/>
          </a:endParaRPr>
        </a:p>
        <a:p>
          <a:pPr rtl="0"/>
          <a:r>
            <a:rPr lang="en-US" altLang="ja-JP" sz="1100" b="0" i="0" baseline="0">
              <a:effectLst/>
              <a:latin typeface="+mn-lt"/>
              <a:ea typeface="+mn-ea"/>
              <a:cs typeface="+mn-cs"/>
            </a:rPr>
            <a:t> 1+1+1+0.4</a:t>
          </a:r>
          <a:r>
            <a:rPr lang="ja-JP" altLang="ja-JP" sz="1100" b="0" i="0" baseline="0">
              <a:effectLst/>
              <a:latin typeface="+mn-lt"/>
              <a:ea typeface="+mn-ea"/>
              <a:cs typeface="+mn-cs"/>
            </a:rPr>
            <a:t>＝</a:t>
          </a:r>
          <a:r>
            <a:rPr lang="en-US" altLang="ja-JP" sz="1100" b="0" i="0" baseline="0">
              <a:effectLst/>
              <a:latin typeface="+mn-lt"/>
              <a:ea typeface="+mn-ea"/>
              <a:cs typeface="+mn-cs"/>
            </a:rPr>
            <a:t>3.4</a:t>
          </a:r>
          <a:endParaRPr lang="ja-JP" altLang="ja-JP" sz="1000">
            <a:effectLst/>
          </a:endParaRPr>
        </a:p>
        <a:p>
          <a:pPr rtl="0"/>
          <a:r>
            <a:rPr lang="en-US" altLang="ja-JP" sz="1100" b="0" i="0" baseline="0">
              <a:effectLst/>
              <a:latin typeface="+mn-lt"/>
              <a:ea typeface="+mn-ea"/>
              <a:cs typeface="+mn-cs"/>
            </a:rPr>
            <a:t>※</a:t>
          </a:r>
          <a:r>
            <a:rPr lang="ja-JP" altLang="ja-JP" sz="1100" b="0" i="0" baseline="0">
              <a:effectLst/>
              <a:latin typeface="+mn-lt"/>
              <a:ea typeface="+mn-ea"/>
              <a:cs typeface="+mn-cs"/>
            </a:rPr>
            <a:t>小数点第２位以下切り捨て</a:t>
          </a:r>
          <a:endParaRPr lang="ja-JP" altLang="ja-JP" sz="1000">
            <a:effectLst/>
          </a:endParaRPr>
        </a:p>
      </xdr:txBody>
    </xdr:sp>
    <xdr:clientData/>
  </xdr:twoCellAnchor>
  <xdr:twoCellAnchor>
    <xdr:from>
      <xdr:col>1</xdr:col>
      <xdr:colOff>219075</xdr:colOff>
      <xdr:row>0</xdr:row>
      <xdr:rowOff>38100</xdr:rowOff>
    </xdr:from>
    <xdr:to>
      <xdr:col>7</xdr:col>
      <xdr:colOff>228600</xdr:colOff>
      <xdr:row>2</xdr:row>
      <xdr:rowOff>76201</xdr:rowOff>
    </xdr:to>
    <xdr:sp macro="" textlink="">
      <xdr:nvSpPr>
        <xdr:cNvPr id="11" name="Rectangle 2">
          <a:extLst>
            <a:ext uri="{FF2B5EF4-FFF2-40B4-BE49-F238E27FC236}">
              <a16:creationId xmlns:a16="http://schemas.microsoft.com/office/drawing/2014/main" id="{00000000-0008-0000-0200-00000B000000}"/>
            </a:ext>
          </a:extLst>
        </xdr:cNvPr>
        <xdr:cNvSpPr>
          <a:spLocks noChangeArrowheads="1"/>
        </xdr:cNvSpPr>
      </xdr:nvSpPr>
      <xdr:spPr bwMode="auto">
        <a:xfrm>
          <a:off x="381000" y="38100"/>
          <a:ext cx="3819525" cy="400051"/>
        </a:xfrm>
        <a:prstGeom prst="rect">
          <a:avLst/>
        </a:prstGeom>
        <a:solidFill>
          <a:srgbClr val="FFFFFF"/>
        </a:solidFill>
        <a:ln w="9525">
          <a:solidFill>
            <a:srgbClr val="000000"/>
          </a:solidFill>
          <a:miter lim="800000"/>
          <a:headEnd/>
          <a:tailEnd/>
        </a:ln>
      </xdr:spPr>
      <xdr:txBody>
        <a:bodyPr vertOverflow="clip" wrap="square" lIns="54864" tIns="27432" rIns="54864" bIns="0" anchor="t" upright="1"/>
        <a:lstStyle/>
        <a:p>
          <a:pPr algn="ctr" rtl="0">
            <a:defRPr sz="1000"/>
          </a:pPr>
          <a:r>
            <a:rPr lang="ja-JP" altLang="en-US" sz="2000" b="1" i="0" u="none" strike="noStrike" baseline="0">
              <a:solidFill>
                <a:srgbClr val="FF0000"/>
              </a:solidFill>
              <a:latin typeface="HG丸ｺﾞｼｯｸM-PRO"/>
              <a:ea typeface="HG丸ｺﾞｼｯｸM-PRO"/>
            </a:rPr>
            <a:t>記載例・常勤換算の算出方法</a:t>
          </a:r>
          <a:endParaRPr lang="en-US" altLang="ja-JP" sz="2000" b="1" i="0" u="none" strike="noStrike" baseline="0">
            <a:solidFill>
              <a:srgbClr val="FF0000"/>
            </a:solidFill>
            <a:latin typeface="HG丸ｺﾞｼｯｸM-PRO"/>
            <a:ea typeface="HG丸ｺﾞｼｯｸM-PRO"/>
          </a:endParaRPr>
        </a:p>
      </xdr:txBody>
    </xdr:sp>
    <xdr:clientData/>
  </xdr:twoCellAnchor>
  <xdr:twoCellAnchor>
    <xdr:from>
      <xdr:col>21</xdr:col>
      <xdr:colOff>400050</xdr:colOff>
      <xdr:row>5</xdr:row>
      <xdr:rowOff>171450</xdr:rowOff>
    </xdr:from>
    <xdr:to>
      <xdr:col>25</xdr:col>
      <xdr:colOff>323850</xdr:colOff>
      <xdr:row>9</xdr:row>
      <xdr:rowOff>9525</xdr:rowOff>
    </xdr:to>
    <xdr:sp macro="" textlink="">
      <xdr:nvSpPr>
        <xdr:cNvPr id="12" name="Button 1" hidden="1">
          <a:extLst>
            <a:ext uri="{63B3BB69-23CF-44E3-9099-C40C66FF867C}">
              <a14:compatExt xmlns:a14="http://schemas.microsoft.com/office/drawing/2010/main" spid="_x0000_s12289"/>
            </a:ext>
            <a:ext uri="{FF2B5EF4-FFF2-40B4-BE49-F238E27FC236}">
              <a16:creationId xmlns:a16="http://schemas.microsoft.com/office/drawing/2014/main" id="{00000000-0008-0000-0200-00000C000000}"/>
            </a:ext>
          </a:extLst>
        </xdr:cNvPr>
        <xdr:cNvSpPr/>
      </xdr:nvSpPr>
      <xdr:spPr>
        <a:xfrm>
          <a:off x="9077325" y="1457325"/>
          <a:ext cx="1638300" cy="866775"/>
        </a:xfrm>
        <a:prstGeom prst="rect">
          <a:avLst/>
        </a:prstGeom>
      </xdr:spPr>
      <xdr:txBody>
        <a:bodyPr vertOverflow="clip" wrap="square" lIns="27432" tIns="18288" rIns="27432" bIns="18288" anchor="ctr" upright="1"/>
        <a:lstStyle/>
        <a:p>
          <a:pPr algn="ctr" rtl="0">
            <a:defRPr sz="1000"/>
          </a:pPr>
          <a:r>
            <a:rPr lang="en-US" altLang="ja-JP" sz="1100" b="0" i="0" u="none" strike="noStrike" baseline="0">
              <a:solidFill>
                <a:srgbClr val="000000"/>
              </a:solidFill>
              <a:latin typeface="游ゴシック"/>
            </a:rPr>
            <a:t>【</a:t>
          </a:r>
          <a:r>
            <a:rPr lang="ja-JP" altLang="en-US" sz="1100" b="0" i="0" u="none" strike="noStrike" baseline="0">
              <a:solidFill>
                <a:srgbClr val="000000"/>
              </a:solidFill>
              <a:latin typeface="游ゴシック"/>
            </a:rPr>
            <a:t>職員の行の追加</a:t>
          </a:r>
          <a:r>
            <a:rPr lang="en-US" altLang="ja-JP" sz="1100" b="0" i="0" u="none" strike="noStrike" baseline="0">
              <a:solidFill>
                <a:srgbClr val="000000"/>
              </a:solidFill>
              <a:latin typeface="游ゴシック"/>
            </a:rPr>
            <a:t>】</a:t>
          </a:r>
        </a:p>
        <a:p>
          <a:pPr algn="ctr" rtl="0">
            <a:defRPr sz="1000"/>
          </a:pPr>
          <a:r>
            <a:rPr lang="en-US" altLang="ja-JP" sz="1100" b="0" i="0" u="none" strike="noStrike" baseline="0">
              <a:solidFill>
                <a:srgbClr val="000000"/>
              </a:solidFill>
              <a:latin typeface="游ゴシック"/>
            </a:rPr>
            <a:t>No14</a:t>
          </a:r>
          <a:r>
            <a:rPr lang="ja-JP" altLang="en-US" sz="1100" b="0" i="0" u="none" strike="noStrike" baseline="0">
              <a:solidFill>
                <a:srgbClr val="000000"/>
              </a:solidFill>
              <a:latin typeface="游ゴシック"/>
            </a:rPr>
            <a:t>をコピーして</a:t>
          </a:r>
        </a:p>
        <a:p>
          <a:pPr algn="ctr" rtl="0">
            <a:defRPr sz="1000"/>
          </a:pPr>
          <a:r>
            <a:rPr lang="ja-JP" altLang="en-US" sz="1100" b="0" i="0" u="none" strike="noStrike" baseline="0">
              <a:solidFill>
                <a:srgbClr val="000000"/>
              </a:solidFill>
              <a:latin typeface="游ゴシック"/>
            </a:rPr>
            <a:t>行を挿入します</a:t>
          </a:r>
        </a:p>
      </xdr:txBody>
    </xdr:sp>
    <xdr:clientData fPrintsWithSheet="0"/>
  </xdr:twoCellAnchor>
  <xdr:twoCellAnchor>
    <xdr:from>
      <xdr:col>26</xdr:col>
      <xdr:colOff>76200</xdr:colOff>
      <xdr:row>5</xdr:row>
      <xdr:rowOff>161925</xdr:rowOff>
    </xdr:from>
    <xdr:to>
      <xdr:col>30</xdr:col>
      <xdr:colOff>9525</xdr:colOff>
      <xdr:row>9</xdr:row>
      <xdr:rowOff>0</xdr:rowOff>
    </xdr:to>
    <xdr:sp macro="" textlink="">
      <xdr:nvSpPr>
        <xdr:cNvPr id="13" name="Button 2" hidden="1">
          <a:extLst>
            <a:ext uri="{63B3BB69-23CF-44E3-9099-C40C66FF867C}">
              <a14:compatExt xmlns:a14="http://schemas.microsoft.com/office/drawing/2010/main" spid="_x0000_s12290"/>
            </a:ext>
            <a:ext uri="{FF2B5EF4-FFF2-40B4-BE49-F238E27FC236}">
              <a16:creationId xmlns:a16="http://schemas.microsoft.com/office/drawing/2014/main" id="{00000000-0008-0000-0200-00000D000000}"/>
            </a:ext>
          </a:extLst>
        </xdr:cNvPr>
        <xdr:cNvSpPr/>
      </xdr:nvSpPr>
      <xdr:spPr>
        <a:xfrm>
          <a:off x="10896600" y="1447800"/>
          <a:ext cx="1647825" cy="866775"/>
        </a:xfrm>
        <a:prstGeom prst="rect">
          <a:avLst/>
        </a:prstGeom>
      </xdr:spPr>
      <xdr:txBody>
        <a:bodyPr vertOverflow="clip" wrap="square" lIns="27432" tIns="18288" rIns="27432" bIns="18288" anchor="ctr" upright="1"/>
        <a:lstStyle/>
        <a:p>
          <a:pPr algn="ctr" rtl="0">
            <a:defRPr sz="1000"/>
          </a:pPr>
          <a:r>
            <a:rPr lang="en-US" altLang="ja-JP" sz="1100" b="0" i="0" u="none" strike="noStrike" baseline="0">
              <a:solidFill>
                <a:srgbClr val="000000"/>
              </a:solidFill>
              <a:latin typeface="游ゴシック"/>
            </a:rPr>
            <a:t>【</a:t>
          </a:r>
          <a:r>
            <a:rPr lang="ja-JP" altLang="en-US" sz="1100" b="0" i="0" u="none" strike="noStrike" baseline="0">
              <a:solidFill>
                <a:srgbClr val="000000"/>
              </a:solidFill>
              <a:latin typeface="游ゴシック"/>
            </a:rPr>
            <a:t>職員の行の削除</a:t>
          </a:r>
          <a:r>
            <a:rPr lang="en-US" altLang="ja-JP" sz="1100" b="0" i="0" u="none" strike="noStrike" baseline="0">
              <a:solidFill>
                <a:srgbClr val="000000"/>
              </a:solidFill>
              <a:latin typeface="游ゴシック"/>
            </a:rPr>
            <a:t>】</a:t>
          </a:r>
        </a:p>
        <a:p>
          <a:pPr algn="ctr" rtl="0">
            <a:defRPr sz="1000"/>
          </a:pPr>
          <a:r>
            <a:rPr lang="en-US" altLang="ja-JP" sz="1100" b="0" i="0" u="none" strike="noStrike" baseline="0">
              <a:solidFill>
                <a:srgbClr val="000000"/>
              </a:solidFill>
              <a:latin typeface="游ゴシック"/>
            </a:rPr>
            <a:t>No15</a:t>
          </a:r>
          <a:r>
            <a:rPr lang="ja-JP" altLang="en-US" sz="1100" b="0" i="0" u="none" strike="noStrike" baseline="0">
              <a:solidFill>
                <a:srgbClr val="000000"/>
              </a:solidFill>
              <a:latin typeface="游ゴシック"/>
            </a:rPr>
            <a:t>を削除します</a:t>
          </a:r>
        </a:p>
      </xdr:txBody>
    </xdr:sp>
    <xdr:clientData fPrintsWithSheet="0"/>
  </xdr:twoCellAnchor>
  <xdr:twoCellAnchor>
    <xdr:from>
      <xdr:col>19</xdr:col>
      <xdr:colOff>419100</xdr:colOff>
      <xdr:row>53</xdr:row>
      <xdr:rowOff>0</xdr:rowOff>
    </xdr:from>
    <xdr:to>
      <xdr:col>41</xdr:col>
      <xdr:colOff>304800</xdr:colOff>
      <xdr:row>62</xdr:row>
      <xdr:rowOff>215900</xdr:rowOff>
    </xdr:to>
    <xdr:sp macro="" textlink="">
      <xdr:nvSpPr>
        <xdr:cNvPr id="14" name="正方形/長方形 13">
          <a:extLst>
            <a:ext uri="{FF2B5EF4-FFF2-40B4-BE49-F238E27FC236}">
              <a16:creationId xmlns:a16="http://schemas.microsoft.com/office/drawing/2014/main" id="{00000000-0008-0000-0200-00000E000000}"/>
            </a:ext>
          </a:extLst>
        </xdr:cNvPr>
        <xdr:cNvSpPr/>
      </xdr:nvSpPr>
      <xdr:spPr>
        <a:xfrm>
          <a:off x="8239125" y="13373100"/>
          <a:ext cx="9315450" cy="2530475"/>
        </a:xfrm>
        <a:prstGeom prst="rect">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rPr>
            <a:t>○ 常勤換算方法とは、非常勤の従業者について「事業所の従業者の勤務延時間数を当該事業所において常勤の従業者が勤務すべき時間数で除することにより、常勤の従業者の員数に換算する方法」であるため、常勤の従業者については常勤換算方法によらず、実人数で計算する。ただし、育児・介護休業法の所定労働時間の短縮措置の対象者（注）など、実人数換算が適当ではない場合は、常勤換算方法により実態に即して判断する。</a:t>
          </a:r>
          <a:endParaRPr kumimoji="1" lang="en-US" altLang="ja-JP" sz="1100">
            <a:solidFill>
              <a:sysClr val="windowText" lastClr="000000"/>
            </a:solidFill>
          </a:endParaRPr>
        </a:p>
        <a:p>
          <a:pPr algn="l"/>
          <a:r>
            <a:rPr kumimoji="1" lang="ja-JP" altLang="en-US" sz="1100">
              <a:solidFill>
                <a:sysClr val="windowText" lastClr="000000"/>
              </a:solidFill>
            </a:rPr>
            <a:t>したがって、勤務形態「</a:t>
          </a:r>
          <a:r>
            <a:rPr kumimoji="1" lang="en-US" altLang="ja-JP" sz="1100">
              <a:solidFill>
                <a:sysClr val="windowText" lastClr="000000"/>
              </a:solidFill>
            </a:rPr>
            <a:t>A</a:t>
          </a:r>
          <a:r>
            <a:rPr kumimoji="1" lang="ja-JP" altLang="en-US" sz="1100">
              <a:solidFill>
                <a:sysClr val="windowText" lastClr="000000"/>
              </a:solidFill>
            </a:rPr>
            <a:t>：常勤で専従」及び「</a:t>
          </a:r>
          <a:r>
            <a:rPr kumimoji="1" lang="en-US" altLang="ja-JP" sz="1100">
              <a:solidFill>
                <a:sysClr val="windowText" lastClr="000000"/>
              </a:solidFill>
            </a:rPr>
            <a:t>B</a:t>
          </a:r>
          <a:r>
            <a:rPr kumimoji="1" lang="ja-JP" altLang="en-US" sz="1100">
              <a:solidFill>
                <a:sysClr val="windowText" lastClr="000000"/>
              </a:solidFill>
            </a:rPr>
            <a:t>：常勤で兼務」については、実態に応じて「常勤換算の対象時間数」及び「常勤換算方法対象外の常勤の従業者の人数」を確認し、手入力すること。</a:t>
          </a:r>
          <a:endParaRPr kumimoji="1" lang="en-US" altLang="ja-JP" sz="1100">
            <a:solidFill>
              <a:sysClr val="windowText" lastClr="000000"/>
            </a:solidFill>
          </a:endParaRPr>
        </a:p>
        <a:p>
          <a:pPr algn="l"/>
          <a:r>
            <a:rPr kumimoji="1" lang="ja-JP" altLang="en-US" sz="1100">
              <a:solidFill>
                <a:sysClr val="windowText" lastClr="000000"/>
              </a:solidFill>
            </a:rPr>
            <a:t>（注）育児・介護休業法の所定労働時間の短縮措置の対象者について常勤の従業者が勤務すべき時間数を</a:t>
          </a:r>
          <a:r>
            <a:rPr kumimoji="1" lang="en-US" altLang="ja-JP" sz="1100">
              <a:solidFill>
                <a:sysClr val="windowText" lastClr="000000"/>
              </a:solidFill>
            </a:rPr>
            <a:t>30</a:t>
          </a:r>
          <a:r>
            <a:rPr kumimoji="1" lang="ja-JP" altLang="en-US" sz="1100">
              <a:solidFill>
                <a:sysClr val="windowText" lastClr="000000"/>
              </a:solidFill>
            </a:rPr>
            <a:t>時間としているときは、当該対象者については</a:t>
          </a:r>
          <a:r>
            <a:rPr kumimoji="1" lang="en-US" altLang="ja-JP" sz="1100">
              <a:solidFill>
                <a:sysClr val="windowText" lastClr="000000"/>
              </a:solidFill>
            </a:rPr>
            <a:t>30</a:t>
          </a:r>
          <a:r>
            <a:rPr kumimoji="1" lang="ja-JP" altLang="en-US" sz="1100">
              <a:solidFill>
                <a:sysClr val="windowText" lastClr="000000"/>
              </a:solidFill>
            </a:rPr>
            <a:t>時間勤務することで「常勤」として取り扱って差し支えないものの、常勤換算方法については、従前どおり「当該事業所の従業者の勤務延時間数を当該事業所において常勤の従業者が勤務すべき時間数（</a:t>
          </a:r>
          <a:r>
            <a:rPr kumimoji="1" lang="en-US" altLang="ja-JP" sz="1100">
              <a:solidFill>
                <a:sysClr val="windowText" lastClr="000000"/>
              </a:solidFill>
            </a:rPr>
            <a:t>32</a:t>
          </a:r>
          <a:r>
            <a:rPr kumimoji="1" lang="ja-JP" altLang="en-US" sz="1100">
              <a:solidFill>
                <a:sysClr val="windowText" lastClr="000000"/>
              </a:solidFill>
            </a:rPr>
            <a:t>時間を下回る場合は</a:t>
          </a:r>
          <a:r>
            <a:rPr kumimoji="1" lang="en-US" altLang="ja-JP" sz="1100">
              <a:solidFill>
                <a:sysClr val="windowText" lastClr="000000"/>
              </a:solidFill>
            </a:rPr>
            <a:t>32</a:t>
          </a:r>
          <a:r>
            <a:rPr kumimoji="1" lang="ja-JP" altLang="en-US" sz="1100">
              <a:solidFill>
                <a:sysClr val="windowText" lastClr="000000"/>
              </a:solidFill>
            </a:rPr>
            <a:t>時間を基本とする。）で除する」こととなる。</a:t>
          </a:r>
          <a:endParaRPr kumimoji="1" lang="en-US" altLang="ja-JP" sz="1100">
            <a:solidFill>
              <a:sysClr val="windowText" lastClr="000000"/>
            </a:solidFill>
          </a:endParaRPr>
        </a:p>
        <a:p>
          <a:pPr algn="l"/>
          <a:endParaRPr kumimoji="1" lang="en-US" altLang="ja-JP" sz="1100">
            <a:solidFill>
              <a:sysClr val="windowText" lastClr="000000"/>
            </a:solidFill>
          </a:endParaRPr>
        </a:p>
      </xdr:txBody>
    </xdr:sp>
    <xdr:clientData/>
  </xdr:twoCellAnchor>
  <xdr:twoCellAnchor>
    <xdr:from>
      <xdr:col>0</xdr:col>
      <xdr:colOff>0</xdr:colOff>
      <xdr:row>1</xdr:row>
      <xdr:rowOff>101600</xdr:rowOff>
    </xdr:from>
    <xdr:to>
      <xdr:col>3</xdr:col>
      <xdr:colOff>279400</xdr:colOff>
      <xdr:row>2</xdr:row>
      <xdr:rowOff>190500</xdr:rowOff>
    </xdr:to>
    <xdr:sp macro="" textlink="">
      <xdr:nvSpPr>
        <xdr:cNvPr id="15" name="正方形/長方形 14">
          <a:extLst>
            <a:ext uri="{FF2B5EF4-FFF2-40B4-BE49-F238E27FC236}">
              <a16:creationId xmlns:a16="http://schemas.microsoft.com/office/drawing/2014/main" id="{00000000-0008-0000-0200-00000F000000}"/>
            </a:ext>
          </a:extLst>
        </xdr:cNvPr>
        <xdr:cNvSpPr/>
      </xdr:nvSpPr>
      <xdr:spPr>
        <a:xfrm>
          <a:off x="0" y="358775"/>
          <a:ext cx="1241425" cy="34607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mc:AlternateContent xmlns:mc="http://schemas.openxmlformats.org/markup-compatibility/2006">
    <mc:Choice xmlns:a14="http://schemas.microsoft.com/office/drawing/2010/main" Requires="a14">
      <xdr:twoCellAnchor>
        <xdr:from>
          <xdr:col>21</xdr:col>
          <xdr:colOff>403860</xdr:colOff>
          <xdr:row>5</xdr:row>
          <xdr:rowOff>175260</xdr:rowOff>
        </xdr:from>
        <xdr:to>
          <xdr:col>25</xdr:col>
          <xdr:colOff>327660</xdr:colOff>
          <xdr:row>9</xdr:row>
          <xdr:rowOff>15240</xdr:rowOff>
        </xdr:to>
        <xdr:sp macro="" textlink="">
          <xdr:nvSpPr>
            <xdr:cNvPr id="3073" name="Button 1" hidden="1">
              <a:extLst>
                <a:ext uri="{63B3BB69-23CF-44E3-9099-C40C66FF867C}">
                  <a14:compatExt spid="_x0000_s3073"/>
                </a:ext>
                <a:ext uri="{FF2B5EF4-FFF2-40B4-BE49-F238E27FC236}">
                  <a16:creationId xmlns:a16="http://schemas.microsoft.com/office/drawing/2014/main" id="{00000000-0008-0000-0200-0000010C0000}"/>
                </a:ext>
              </a:extLst>
            </xdr:cNvPr>
            <xdr:cNvSpPr/>
          </xdr:nvSpPr>
          <xdr:spPr bwMode="auto">
            <a:xfrm>
              <a:off x="0" y="0"/>
              <a:ext cx="0" cy="0"/>
            </a:xfrm>
            <a:prstGeom prst="rect">
              <a:avLst/>
            </a:prstGeom>
            <a:noFill/>
            <a:ln w="9525">
              <a:miter lim="800000"/>
              <a:headEnd/>
              <a:tailEnd/>
            </a:ln>
          </xdr:spPr>
          <xdr:txBody>
            <a:bodyPr vertOverflow="clip" wrap="square" lIns="36576" tIns="22860" rIns="36576" bIns="22860" anchor="ctr" upright="1"/>
            <a:lstStyle/>
            <a:p>
              <a:pPr algn="ctr" rtl="0">
                <a:defRPr sz="1000"/>
              </a:pPr>
              <a:r>
                <a:rPr lang="ja-JP" altLang="en-US" sz="1100" b="0" i="0" u="none" strike="noStrike" baseline="0">
                  <a:solidFill>
                    <a:srgbClr val="000000"/>
                  </a:solidFill>
                  <a:latin typeface="ＭＳ Ｐゴシック"/>
                  <a:ea typeface="ＭＳ Ｐゴシック"/>
                </a:rPr>
                <a:t>【職員の行の追加】</a:t>
              </a:r>
            </a:p>
            <a:p>
              <a:pPr algn="ctr" rtl="0">
                <a:defRPr sz="1000"/>
              </a:pPr>
              <a:r>
                <a:rPr lang="ja-JP" altLang="en-US" sz="1100" b="0" i="0" u="none" strike="noStrike" baseline="0">
                  <a:solidFill>
                    <a:srgbClr val="000000"/>
                  </a:solidFill>
                  <a:latin typeface="ＭＳ Ｐゴシック"/>
                  <a:ea typeface="ＭＳ Ｐゴシック"/>
                </a:rPr>
                <a:t>No14をコピーして</a:t>
              </a:r>
            </a:p>
            <a:p>
              <a:pPr algn="ctr" rtl="0">
                <a:defRPr sz="1000"/>
              </a:pPr>
              <a:r>
                <a:rPr lang="ja-JP" altLang="en-US" sz="1100" b="0" i="0" u="none" strike="noStrike" baseline="0">
                  <a:solidFill>
                    <a:srgbClr val="000000"/>
                  </a:solidFill>
                  <a:latin typeface="ＭＳ Ｐゴシック"/>
                  <a:ea typeface="ＭＳ Ｐゴシック"/>
                </a:rPr>
                <a:t>行を挿入します</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26</xdr:col>
          <xdr:colOff>76200</xdr:colOff>
          <xdr:row>5</xdr:row>
          <xdr:rowOff>167640</xdr:rowOff>
        </xdr:from>
        <xdr:to>
          <xdr:col>30</xdr:col>
          <xdr:colOff>15240</xdr:colOff>
          <xdr:row>9</xdr:row>
          <xdr:rowOff>0</xdr:rowOff>
        </xdr:to>
        <xdr:sp macro="" textlink="">
          <xdr:nvSpPr>
            <xdr:cNvPr id="3074" name="Button 2" hidden="1">
              <a:extLst>
                <a:ext uri="{63B3BB69-23CF-44E3-9099-C40C66FF867C}">
                  <a14:compatExt spid="_x0000_s3074"/>
                </a:ext>
                <a:ext uri="{FF2B5EF4-FFF2-40B4-BE49-F238E27FC236}">
                  <a16:creationId xmlns:a16="http://schemas.microsoft.com/office/drawing/2014/main" id="{00000000-0008-0000-0200-0000020C0000}"/>
                </a:ext>
              </a:extLst>
            </xdr:cNvPr>
            <xdr:cNvSpPr/>
          </xdr:nvSpPr>
          <xdr:spPr bwMode="auto">
            <a:xfrm>
              <a:off x="0" y="0"/>
              <a:ext cx="0" cy="0"/>
            </a:xfrm>
            <a:prstGeom prst="rect">
              <a:avLst/>
            </a:prstGeom>
            <a:noFill/>
            <a:ln w="9525">
              <a:miter lim="800000"/>
              <a:headEnd/>
              <a:tailEnd/>
            </a:ln>
          </xdr:spPr>
          <xdr:txBody>
            <a:bodyPr vertOverflow="clip" wrap="square" lIns="36576" tIns="22860" rIns="36576" bIns="22860" anchor="ctr" upright="1"/>
            <a:lstStyle/>
            <a:p>
              <a:pPr algn="ctr" rtl="0">
                <a:defRPr sz="1000"/>
              </a:pPr>
              <a:r>
                <a:rPr lang="ja-JP" altLang="en-US" sz="1100" b="0" i="0" u="none" strike="noStrike" baseline="0">
                  <a:solidFill>
                    <a:srgbClr val="000000"/>
                  </a:solidFill>
                  <a:latin typeface="ＭＳ Ｐゴシック"/>
                  <a:ea typeface="ＭＳ Ｐゴシック"/>
                </a:rPr>
                <a:t>【職員の行の削除】</a:t>
              </a:r>
            </a:p>
            <a:p>
              <a:pPr algn="ctr" rtl="0">
                <a:defRPr sz="1000"/>
              </a:pPr>
              <a:r>
                <a:rPr lang="ja-JP" altLang="en-US" sz="1100" b="0" i="0" u="none" strike="noStrike" baseline="0">
                  <a:solidFill>
                    <a:srgbClr val="000000"/>
                  </a:solidFill>
                  <a:latin typeface="ＭＳ Ｐゴシック"/>
                  <a:ea typeface="ＭＳ Ｐゴシック"/>
                </a:rPr>
                <a:t>No15を削除します</a:t>
              </a:r>
            </a:p>
          </xdr:txBody>
        </xdr:sp>
        <xdr:clientData fPrintsWithSheet="0"/>
      </xdr:twoCellAnchor>
    </mc:Choice>
    <mc:Fallback/>
  </mc:AlternateContent>
</xdr:wsDr>
</file>

<file path=xl/drawings/drawing4.xml><?xml version="1.0" encoding="utf-8"?>
<xdr:wsDr xmlns:xdr="http://schemas.openxmlformats.org/drawingml/2006/spreadsheetDrawing" xmlns:a="http://schemas.openxmlformats.org/drawingml/2006/main">
  <xdr:twoCellAnchor>
    <xdr:from>
      <xdr:col>11</xdr:col>
      <xdr:colOff>361950</xdr:colOff>
      <xdr:row>2</xdr:row>
      <xdr:rowOff>190500</xdr:rowOff>
    </xdr:from>
    <xdr:to>
      <xdr:col>15</xdr:col>
      <xdr:colOff>581025</xdr:colOff>
      <xdr:row>6</xdr:row>
      <xdr:rowOff>47625</xdr:rowOff>
    </xdr:to>
    <xdr:sp macro="" textlink="">
      <xdr:nvSpPr>
        <xdr:cNvPr id="2" name="Button 1" hidden="1">
          <a:extLst>
            <a:ext uri="{63B3BB69-23CF-44E3-9099-C40C66FF867C}">
              <a14:compatExt xmlns:a14="http://schemas.microsoft.com/office/drawing/2010/main" spid="_x0000_s4097"/>
            </a:ext>
            <a:ext uri="{FF2B5EF4-FFF2-40B4-BE49-F238E27FC236}">
              <a16:creationId xmlns:a16="http://schemas.microsoft.com/office/drawing/2014/main" id="{00000000-0008-0000-0300-000002000000}"/>
            </a:ext>
          </a:extLst>
        </xdr:cNvPr>
        <xdr:cNvSpPr/>
      </xdr:nvSpPr>
      <xdr:spPr>
        <a:xfrm>
          <a:off x="8239125" y="666750"/>
          <a:ext cx="2657475" cy="809625"/>
        </a:xfrm>
        <a:prstGeom prst="rect">
          <a:avLst/>
        </a:prstGeom>
      </xdr:spPr>
      <xdr:txBody>
        <a:bodyPr vertOverflow="clip" wrap="square" lIns="27432" tIns="18288" rIns="27432" bIns="18288" anchor="ctr" upright="1"/>
        <a:lstStyle/>
        <a:p>
          <a:pPr algn="ctr" rtl="0">
            <a:defRPr sz="1000"/>
          </a:pPr>
          <a:r>
            <a:rPr lang="ja-JP" altLang="en-US" sz="1100" b="0" i="0" u="none" strike="noStrike" baseline="0">
              <a:solidFill>
                <a:srgbClr val="000000"/>
              </a:solidFill>
              <a:latin typeface="游ゴシック"/>
            </a:rPr>
            <a:t>勤務時間帯（シフト記号）追加</a:t>
          </a:r>
        </a:p>
        <a:p>
          <a:pPr algn="ctr" rtl="0">
            <a:defRPr sz="1000"/>
          </a:pPr>
          <a:r>
            <a:rPr lang="ja-JP" altLang="en-US" sz="1100" b="0" i="0" u="none" strike="noStrike" baseline="0">
              <a:solidFill>
                <a:srgbClr val="000000"/>
              </a:solidFill>
              <a:latin typeface="游ゴシック"/>
            </a:rPr>
            <a:t>（３３行目に追加されます）</a:t>
          </a:r>
        </a:p>
      </xdr:txBody>
    </xdr:sp>
    <xdr:clientData fPrintsWithSheet="0"/>
  </xdr:twoCellAnchor>
  <xdr:twoCellAnchor>
    <xdr:from>
      <xdr:col>11</xdr:col>
      <xdr:colOff>361950</xdr:colOff>
      <xdr:row>6</xdr:row>
      <xdr:rowOff>228600</xdr:rowOff>
    </xdr:from>
    <xdr:to>
      <xdr:col>15</xdr:col>
      <xdr:colOff>590550</xdr:colOff>
      <xdr:row>10</xdr:row>
      <xdr:rowOff>85725</xdr:rowOff>
    </xdr:to>
    <xdr:sp macro="" textlink="">
      <xdr:nvSpPr>
        <xdr:cNvPr id="3" name="Button 2" hidden="1">
          <a:extLst>
            <a:ext uri="{63B3BB69-23CF-44E3-9099-C40C66FF867C}">
              <a14:compatExt xmlns:a14="http://schemas.microsoft.com/office/drawing/2010/main" spid="_x0000_s4098"/>
            </a:ext>
            <a:ext uri="{FF2B5EF4-FFF2-40B4-BE49-F238E27FC236}">
              <a16:creationId xmlns:a16="http://schemas.microsoft.com/office/drawing/2014/main" id="{00000000-0008-0000-0300-000003000000}"/>
            </a:ext>
          </a:extLst>
        </xdr:cNvPr>
        <xdr:cNvSpPr/>
      </xdr:nvSpPr>
      <xdr:spPr>
        <a:xfrm>
          <a:off x="8239125" y="1657350"/>
          <a:ext cx="2667000" cy="809625"/>
        </a:xfrm>
        <a:prstGeom prst="rect">
          <a:avLst/>
        </a:prstGeom>
      </xdr:spPr>
      <xdr:txBody>
        <a:bodyPr vertOverflow="clip" wrap="square" lIns="27432" tIns="18288" rIns="27432" bIns="18288" anchor="ctr" upright="1"/>
        <a:lstStyle/>
        <a:p>
          <a:pPr algn="ctr" rtl="0">
            <a:defRPr sz="1000"/>
          </a:pPr>
          <a:r>
            <a:rPr lang="ja-JP" altLang="en-US" sz="1100" b="0" i="0" u="none" strike="noStrike" baseline="0">
              <a:solidFill>
                <a:srgbClr val="000000"/>
              </a:solidFill>
              <a:latin typeface="游ゴシック"/>
            </a:rPr>
            <a:t>勤務時間帯（シフト記号）削除</a:t>
          </a:r>
        </a:p>
        <a:p>
          <a:pPr algn="ctr" rtl="0">
            <a:defRPr sz="1000"/>
          </a:pPr>
          <a:r>
            <a:rPr lang="ja-JP" altLang="en-US" sz="1100" b="0" i="0" u="none" strike="noStrike" baseline="0">
              <a:solidFill>
                <a:srgbClr val="000000"/>
              </a:solidFill>
              <a:latin typeface="游ゴシック"/>
            </a:rPr>
            <a:t>（３３行目が削除されます）</a:t>
          </a:r>
        </a:p>
        <a:p>
          <a:pPr algn="ctr" rtl="0">
            <a:defRPr sz="1000"/>
          </a:pPr>
          <a:r>
            <a:rPr lang="ja-JP" altLang="en-US" sz="1100" b="0" i="0" u="none" strike="noStrike" baseline="0">
              <a:solidFill>
                <a:srgbClr val="000000"/>
              </a:solidFill>
              <a:latin typeface="游ゴシック"/>
            </a:rPr>
            <a:t>記号 </a:t>
          </a:r>
          <a:r>
            <a:rPr lang="en-US" altLang="ja-JP" sz="1100" b="0" i="0" u="none" strike="noStrike" baseline="0">
              <a:solidFill>
                <a:srgbClr val="000000"/>
              </a:solidFill>
              <a:latin typeface="游ゴシック"/>
            </a:rPr>
            <a:t>az </a:t>
          </a:r>
          <a:r>
            <a:rPr lang="ja-JP" altLang="en-US" sz="1100" b="0" i="0" u="none" strike="noStrike" baseline="0">
              <a:solidFill>
                <a:srgbClr val="000000"/>
              </a:solidFill>
              <a:latin typeface="游ゴシック"/>
            </a:rPr>
            <a:t>の行を消さないようにご注意ください</a:t>
          </a:r>
        </a:p>
      </xdr:txBody>
    </xdr:sp>
    <xdr:clientData fPrintsWithSheet="0"/>
  </xdr:twoCellAnchor>
  <xdr:twoCellAnchor>
    <xdr:from>
      <xdr:col>11</xdr:col>
      <xdr:colOff>133350</xdr:colOff>
      <xdr:row>20</xdr:row>
      <xdr:rowOff>38100</xdr:rowOff>
    </xdr:from>
    <xdr:to>
      <xdr:col>12</xdr:col>
      <xdr:colOff>9525</xdr:colOff>
      <xdr:row>30</xdr:row>
      <xdr:rowOff>209550</xdr:rowOff>
    </xdr:to>
    <xdr:sp macro="" textlink="">
      <xdr:nvSpPr>
        <xdr:cNvPr id="4" name="右中かっこ 3">
          <a:extLst>
            <a:ext uri="{FF2B5EF4-FFF2-40B4-BE49-F238E27FC236}">
              <a16:creationId xmlns:a16="http://schemas.microsoft.com/office/drawing/2014/main" id="{00000000-0008-0000-0300-000004000000}"/>
            </a:ext>
          </a:extLst>
        </xdr:cNvPr>
        <xdr:cNvSpPr/>
      </xdr:nvSpPr>
      <xdr:spPr>
        <a:xfrm>
          <a:off x="8010525" y="4800600"/>
          <a:ext cx="257175" cy="2552700"/>
        </a:xfrm>
        <a:prstGeom prst="rightBrace">
          <a:avLst/>
        </a:prstGeom>
        <a:noFill/>
        <a:ln>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12</xdr:col>
      <xdr:colOff>228600</xdr:colOff>
      <xdr:row>23</xdr:row>
      <xdr:rowOff>19050</xdr:rowOff>
    </xdr:from>
    <xdr:to>
      <xdr:col>19</xdr:col>
      <xdr:colOff>104775</xdr:colOff>
      <xdr:row>28</xdr:row>
      <xdr:rowOff>142875</xdr:rowOff>
    </xdr:to>
    <xdr:sp macro="" textlink="">
      <xdr:nvSpPr>
        <xdr:cNvPr id="5" name="正方形/長方形 4">
          <a:extLst>
            <a:ext uri="{FF2B5EF4-FFF2-40B4-BE49-F238E27FC236}">
              <a16:creationId xmlns:a16="http://schemas.microsoft.com/office/drawing/2014/main" id="{00000000-0008-0000-0300-000005000000}"/>
            </a:ext>
          </a:extLst>
        </xdr:cNvPr>
        <xdr:cNvSpPr/>
      </xdr:nvSpPr>
      <xdr:spPr>
        <a:xfrm>
          <a:off x="8486775" y="5495925"/>
          <a:ext cx="4676775" cy="1314450"/>
        </a:xfrm>
        <a:prstGeom prst="rect">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rPr>
            <a:t>他職種を兼務している場合などで、職種ごとの勤務時間を「○：○○～○：○○」と表記することが困難な場合は、勤務時間数のみを入力してください。</a:t>
          </a:r>
          <a:endParaRPr kumimoji="1" lang="en-US" altLang="ja-JP" sz="1100">
            <a:solidFill>
              <a:sysClr val="windowText" lastClr="000000"/>
            </a:solidFill>
          </a:endParaRPr>
        </a:p>
      </xdr:txBody>
    </xdr:sp>
    <xdr:clientData/>
  </xdr:twoCellAnchor>
  <xdr:twoCellAnchor>
    <xdr:from>
      <xdr:col>11</xdr:col>
      <xdr:colOff>361950</xdr:colOff>
      <xdr:row>11</xdr:row>
      <xdr:rowOff>66675</xdr:rowOff>
    </xdr:from>
    <xdr:to>
      <xdr:col>19</xdr:col>
      <xdr:colOff>95250</xdr:colOff>
      <xdr:row>16</xdr:row>
      <xdr:rowOff>190500</xdr:rowOff>
    </xdr:to>
    <xdr:sp macro="" textlink="">
      <xdr:nvSpPr>
        <xdr:cNvPr id="6" name="正方形/長方形 5">
          <a:extLst>
            <a:ext uri="{FF2B5EF4-FFF2-40B4-BE49-F238E27FC236}">
              <a16:creationId xmlns:a16="http://schemas.microsoft.com/office/drawing/2014/main" id="{00000000-0008-0000-0300-000006000000}"/>
            </a:ext>
          </a:extLst>
        </xdr:cNvPr>
        <xdr:cNvSpPr/>
      </xdr:nvSpPr>
      <xdr:spPr>
        <a:xfrm>
          <a:off x="8239125" y="2686050"/>
          <a:ext cx="4914900" cy="1314450"/>
        </a:xfrm>
        <a:prstGeom prst="rect">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rPr>
            <a:t>シフト記号が足りない場合は、「勤務時間帯（シフト記号）追加」ボタンを押して、行を追加してください。</a:t>
          </a:r>
          <a:endParaRPr kumimoji="1" lang="en-US" altLang="ja-JP" sz="1100">
            <a:solidFill>
              <a:sysClr val="windowText" lastClr="000000"/>
            </a:solidFill>
          </a:endParaRPr>
        </a:p>
        <a:p>
          <a:pPr algn="l"/>
          <a:r>
            <a:rPr kumimoji="1" lang="ja-JP" altLang="en-US" sz="1100">
              <a:solidFill>
                <a:sysClr val="windowText" lastClr="000000"/>
              </a:solidFill>
            </a:rPr>
            <a:t>（シフト記号は　</a:t>
          </a:r>
          <a:r>
            <a:rPr kumimoji="1" lang="en-US" altLang="ja-JP" sz="1100">
              <a:solidFill>
                <a:sysClr val="windowText" lastClr="000000"/>
              </a:solidFill>
            </a:rPr>
            <a:t>aa,ab,ac</a:t>
          </a:r>
          <a:r>
            <a:rPr kumimoji="1" lang="ja-JP" altLang="en-US" sz="1100" baseline="0">
              <a:solidFill>
                <a:sysClr val="windowText" lastClr="000000"/>
              </a:solidFill>
            </a:rPr>
            <a:t> ・・・など、適宜アレンジしてください。）</a:t>
          </a:r>
          <a:endParaRPr kumimoji="1" lang="en-US" altLang="ja-JP" sz="1100">
            <a:solidFill>
              <a:sysClr val="windowText" lastClr="000000"/>
            </a:solidFill>
          </a:endParaRPr>
        </a:p>
      </xdr:txBody>
    </xdr:sp>
    <xdr:clientData/>
  </xdr:twoCellAnchor>
  <mc:AlternateContent xmlns:mc="http://schemas.openxmlformats.org/markup-compatibility/2006">
    <mc:Choice xmlns:a14="http://schemas.microsoft.com/office/drawing/2010/main" Requires="a14">
      <xdr:twoCellAnchor>
        <xdr:from>
          <xdr:col>11</xdr:col>
          <xdr:colOff>365760</xdr:colOff>
          <xdr:row>2</xdr:row>
          <xdr:rowOff>190500</xdr:rowOff>
        </xdr:from>
        <xdr:to>
          <xdr:col>15</xdr:col>
          <xdr:colOff>586740</xdr:colOff>
          <xdr:row>6</xdr:row>
          <xdr:rowOff>53340</xdr:rowOff>
        </xdr:to>
        <xdr:sp macro="" textlink="">
          <xdr:nvSpPr>
            <xdr:cNvPr id="4097" name="Button 1" hidden="1">
              <a:extLst>
                <a:ext uri="{63B3BB69-23CF-44E3-9099-C40C66FF867C}">
                  <a14:compatExt spid="_x0000_s4097"/>
                </a:ext>
                <a:ext uri="{FF2B5EF4-FFF2-40B4-BE49-F238E27FC236}">
                  <a16:creationId xmlns:a16="http://schemas.microsoft.com/office/drawing/2014/main" id="{00000000-0008-0000-0300-000001100000}"/>
                </a:ext>
              </a:extLst>
            </xdr:cNvPr>
            <xdr:cNvSpPr/>
          </xdr:nvSpPr>
          <xdr:spPr bwMode="auto">
            <a:xfrm>
              <a:off x="0" y="0"/>
              <a:ext cx="0" cy="0"/>
            </a:xfrm>
            <a:prstGeom prst="rect">
              <a:avLst/>
            </a:prstGeom>
            <a:noFill/>
            <a:ln w="9525">
              <a:miter lim="800000"/>
              <a:headEnd/>
              <a:tailEnd/>
            </a:ln>
          </xdr:spPr>
          <xdr:txBody>
            <a:bodyPr vertOverflow="clip" wrap="square" lIns="36576" tIns="22860" rIns="36576" bIns="22860" anchor="ctr" upright="1"/>
            <a:lstStyle/>
            <a:p>
              <a:pPr algn="ctr" rtl="0">
                <a:defRPr sz="1000"/>
              </a:pPr>
              <a:r>
                <a:rPr lang="ja-JP" altLang="en-US" sz="1100" b="0" i="0" u="none" strike="noStrike" baseline="0">
                  <a:solidFill>
                    <a:srgbClr val="000000"/>
                  </a:solidFill>
                  <a:latin typeface="ＭＳ Ｐゴシック"/>
                  <a:ea typeface="ＭＳ Ｐゴシック"/>
                </a:rPr>
                <a:t>勤務時間帯（シフト記号）追加</a:t>
              </a:r>
            </a:p>
            <a:p>
              <a:pPr algn="ctr" rtl="0">
                <a:defRPr sz="1000"/>
              </a:pPr>
              <a:r>
                <a:rPr lang="ja-JP" altLang="en-US" sz="1100" b="0" i="0" u="none" strike="noStrike" baseline="0">
                  <a:solidFill>
                    <a:srgbClr val="000000"/>
                  </a:solidFill>
                  <a:latin typeface="ＭＳ Ｐゴシック"/>
                  <a:ea typeface="ＭＳ Ｐゴシック"/>
                </a:rPr>
                <a:t>（３３行目に追加されます）</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11</xdr:col>
          <xdr:colOff>365760</xdr:colOff>
          <xdr:row>6</xdr:row>
          <xdr:rowOff>228600</xdr:rowOff>
        </xdr:from>
        <xdr:to>
          <xdr:col>15</xdr:col>
          <xdr:colOff>594360</xdr:colOff>
          <xdr:row>10</xdr:row>
          <xdr:rowOff>91440</xdr:rowOff>
        </xdr:to>
        <xdr:sp macro="" textlink="">
          <xdr:nvSpPr>
            <xdr:cNvPr id="4098" name="Button 2" hidden="1">
              <a:extLst>
                <a:ext uri="{63B3BB69-23CF-44E3-9099-C40C66FF867C}">
                  <a14:compatExt spid="_x0000_s4098"/>
                </a:ext>
                <a:ext uri="{FF2B5EF4-FFF2-40B4-BE49-F238E27FC236}">
                  <a16:creationId xmlns:a16="http://schemas.microsoft.com/office/drawing/2014/main" id="{00000000-0008-0000-0300-000002100000}"/>
                </a:ext>
              </a:extLst>
            </xdr:cNvPr>
            <xdr:cNvSpPr/>
          </xdr:nvSpPr>
          <xdr:spPr bwMode="auto">
            <a:xfrm>
              <a:off x="0" y="0"/>
              <a:ext cx="0" cy="0"/>
            </a:xfrm>
            <a:prstGeom prst="rect">
              <a:avLst/>
            </a:prstGeom>
            <a:noFill/>
            <a:ln w="9525">
              <a:miter lim="800000"/>
              <a:headEnd/>
              <a:tailEnd/>
            </a:ln>
          </xdr:spPr>
          <xdr:txBody>
            <a:bodyPr vertOverflow="clip" wrap="square" lIns="36576" tIns="22860" rIns="36576" bIns="22860" anchor="ctr" upright="1"/>
            <a:lstStyle/>
            <a:p>
              <a:pPr algn="ctr" rtl="0">
                <a:defRPr sz="1000"/>
              </a:pPr>
              <a:r>
                <a:rPr lang="ja-JP" altLang="en-US" sz="1100" b="0" i="0" u="none" strike="noStrike" baseline="0">
                  <a:solidFill>
                    <a:srgbClr val="000000"/>
                  </a:solidFill>
                  <a:latin typeface="ＭＳ Ｐゴシック"/>
                  <a:ea typeface="ＭＳ Ｐゴシック"/>
                </a:rPr>
                <a:t>勤務時間帯（シフト記号）削除</a:t>
              </a:r>
            </a:p>
            <a:p>
              <a:pPr algn="ctr" rtl="0">
                <a:defRPr sz="1000"/>
              </a:pPr>
              <a:r>
                <a:rPr lang="ja-JP" altLang="en-US" sz="1100" b="0" i="0" u="none" strike="noStrike" baseline="0">
                  <a:solidFill>
                    <a:srgbClr val="000000"/>
                  </a:solidFill>
                  <a:latin typeface="ＭＳ Ｐゴシック"/>
                  <a:ea typeface="ＭＳ Ｐゴシック"/>
                </a:rPr>
                <a:t>（３３行目が削除されます）</a:t>
              </a:r>
            </a:p>
            <a:p>
              <a:pPr algn="ctr" rtl="0">
                <a:defRPr sz="1000"/>
              </a:pPr>
              <a:r>
                <a:rPr lang="ja-JP" altLang="en-US" sz="1100" b="0" i="0" u="none" strike="noStrike" baseline="0">
                  <a:solidFill>
                    <a:srgbClr val="000000"/>
                  </a:solidFill>
                  <a:latin typeface="ＭＳ Ｐゴシック"/>
                  <a:ea typeface="ＭＳ Ｐゴシック"/>
                </a:rPr>
                <a:t>記号 az の行を消さないようにご注意ください</a:t>
              </a:r>
            </a:p>
          </xdr:txBody>
        </xdr:sp>
        <xdr:clientData fPrintsWithSheet="0"/>
      </xdr:twoCellAnchor>
    </mc:Choice>
    <mc:Fallback/>
  </mc:AlternateContent>
</xdr:wsDr>
</file>

<file path=xl/drawings/drawing5.xml><?xml version="1.0" encoding="utf-8"?>
<xdr:wsDr xmlns:xdr="http://schemas.openxmlformats.org/drawingml/2006/spreadsheetDrawing" xmlns:a="http://schemas.openxmlformats.org/drawingml/2006/main">
  <xdr:twoCellAnchor>
    <xdr:from>
      <xdr:col>4</xdr:col>
      <xdr:colOff>381000</xdr:colOff>
      <xdr:row>3</xdr:row>
      <xdr:rowOff>85725</xdr:rowOff>
    </xdr:from>
    <xdr:to>
      <xdr:col>4</xdr:col>
      <xdr:colOff>457200</xdr:colOff>
      <xdr:row>4</xdr:row>
      <xdr:rowOff>247650</xdr:rowOff>
    </xdr:to>
    <xdr:sp macro="" textlink="">
      <xdr:nvSpPr>
        <xdr:cNvPr id="2" name="右中かっこ 1">
          <a:extLst>
            <a:ext uri="{FF2B5EF4-FFF2-40B4-BE49-F238E27FC236}">
              <a16:creationId xmlns:a16="http://schemas.microsoft.com/office/drawing/2014/main" id="{00000000-0008-0000-0400-000002000000}"/>
            </a:ext>
          </a:extLst>
        </xdr:cNvPr>
        <xdr:cNvSpPr/>
      </xdr:nvSpPr>
      <xdr:spPr>
        <a:xfrm>
          <a:off x="5267325" y="838200"/>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A16P172\Downloads\5193.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記載例】予防居宅介護支援"/>
      <sheetName val="【記載例】シフト記号表（勤務時間帯）"/>
      <sheetName val="予防居宅介護支援"/>
      <sheetName val="シフト記号表（勤務時間帯）"/>
      <sheetName val="記入方法"/>
      <sheetName val="プルダウン・リスト"/>
    </sheetNames>
    <sheetDataSet>
      <sheetData sheetId="0"/>
      <sheetData sheetId="1">
        <row r="4">
          <cell r="C4" t="str">
            <v>休</v>
          </cell>
          <cell r="D4" t="str">
            <v>：</v>
          </cell>
          <cell r="E4" t="str">
            <v>-</v>
          </cell>
          <cell r="F4" t="str">
            <v>～</v>
          </cell>
          <cell r="G4" t="str">
            <v>-</v>
          </cell>
          <cell r="H4" t="str">
            <v>(</v>
          </cell>
          <cell r="I4" t="str">
            <v>-</v>
          </cell>
          <cell r="J4" t="str">
            <v>)</v>
          </cell>
          <cell r="K4" t="str">
            <v>-</v>
          </cell>
        </row>
        <row r="5">
          <cell r="C5" t="str">
            <v>出</v>
          </cell>
          <cell r="D5" t="str">
            <v>：</v>
          </cell>
          <cell r="E5" t="str">
            <v>-</v>
          </cell>
          <cell r="F5" t="str">
            <v>～</v>
          </cell>
          <cell r="G5" t="str">
            <v>-</v>
          </cell>
          <cell r="H5" t="str">
            <v>(</v>
          </cell>
          <cell r="I5" t="str">
            <v>-</v>
          </cell>
          <cell r="J5" t="str">
            <v>)</v>
          </cell>
          <cell r="K5" t="str">
            <v>-</v>
          </cell>
        </row>
        <row r="6">
          <cell r="C6" t="str">
            <v>研</v>
          </cell>
          <cell r="D6" t="str">
            <v>：</v>
          </cell>
          <cell r="E6" t="str">
            <v>-</v>
          </cell>
          <cell r="F6" t="str">
            <v>～</v>
          </cell>
          <cell r="G6" t="str">
            <v>-</v>
          </cell>
          <cell r="H6" t="str">
            <v>(</v>
          </cell>
          <cell r="I6" t="str">
            <v>-</v>
          </cell>
          <cell r="J6" t="str">
            <v>)</v>
          </cell>
          <cell r="K6" t="str">
            <v>-</v>
          </cell>
        </row>
        <row r="7">
          <cell r="C7" t="str">
            <v>a</v>
          </cell>
          <cell r="D7" t="str">
            <v>：</v>
          </cell>
          <cell r="E7">
            <v>0.35416666666666669</v>
          </cell>
          <cell r="F7" t="str">
            <v>～</v>
          </cell>
          <cell r="G7">
            <v>0.72916666666666663</v>
          </cell>
          <cell r="H7" t="str">
            <v>(</v>
          </cell>
          <cell r="I7">
            <v>4.1666666666666664E-2</v>
          </cell>
          <cell r="J7" t="str">
            <v>)</v>
          </cell>
          <cell r="K7">
            <v>7.9999999999999982</v>
          </cell>
        </row>
        <row r="8">
          <cell r="C8" t="str">
            <v>b</v>
          </cell>
          <cell r="D8" t="str">
            <v>：</v>
          </cell>
          <cell r="E8">
            <v>0.29166666666666669</v>
          </cell>
          <cell r="F8" t="str">
            <v>～</v>
          </cell>
          <cell r="G8">
            <v>0.66666666666666663</v>
          </cell>
          <cell r="H8" t="str">
            <v>(</v>
          </cell>
          <cell r="I8">
            <v>4.1666666666666664E-2</v>
          </cell>
          <cell r="J8" t="str">
            <v>)</v>
          </cell>
          <cell r="K8">
            <v>7.9999999999999982</v>
          </cell>
        </row>
        <row r="9">
          <cell r="C9" t="str">
            <v>c</v>
          </cell>
          <cell r="D9" t="str">
            <v>：</v>
          </cell>
          <cell r="E9">
            <v>0.33333333333333331</v>
          </cell>
          <cell r="F9" t="str">
            <v>～</v>
          </cell>
          <cell r="G9">
            <v>0.70833333333333304</v>
          </cell>
          <cell r="H9" t="str">
            <v>(</v>
          </cell>
          <cell r="I9">
            <v>4.1666666666666699E-2</v>
          </cell>
          <cell r="J9" t="str">
            <v>)</v>
          </cell>
          <cell r="K9">
            <v>7.9999999999999929</v>
          </cell>
        </row>
        <row r="10">
          <cell r="C10" t="str">
            <v>d</v>
          </cell>
          <cell r="D10" t="str">
            <v>：</v>
          </cell>
          <cell r="E10">
            <v>0.33333333333333331</v>
          </cell>
          <cell r="F10" t="str">
            <v>～</v>
          </cell>
          <cell r="G10">
            <v>0.54166666666666663</v>
          </cell>
          <cell r="H10" t="str">
            <v>(</v>
          </cell>
          <cell r="I10">
            <v>0</v>
          </cell>
          <cell r="J10" t="str">
            <v>)</v>
          </cell>
          <cell r="K10">
            <v>5</v>
          </cell>
        </row>
        <row r="11">
          <cell r="C11" t="str">
            <v>e</v>
          </cell>
          <cell r="D11" t="str">
            <v>：</v>
          </cell>
          <cell r="E11">
            <v>0.54166666666666663</v>
          </cell>
          <cell r="F11" t="str">
            <v>～</v>
          </cell>
          <cell r="G11">
            <v>0.70833333333333337</v>
          </cell>
          <cell r="H11" t="str">
            <v>(</v>
          </cell>
          <cell r="I11">
            <v>0</v>
          </cell>
          <cell r="J11" t="str">
            <v>)</v>
          </cell>
          <cell r="K11">
            <v>4.0000000000000018</v>
          </cell>
        </row>
        <row r="12">
          <cell r="C12" t="str">
            <v>f</v>
          </cell>
          <cell r="D12" t="str">
            <v>：</v>
          </cell>
          <cell r="E12">
            <v>0.41666666666666669</v>
          </cell>
          <cell r="F12" t="str">
            <v>～</v>
          </cell>
          <cell r="G12">
            <v>0.58333333333333337</v>
          </cell>
          <cell r="H12" t="str">
            <v>(</v>
          </cell>
          <cell r="I12">
            <v>0</v>
          </cell>
          <cell r="J12" t="str">
            <v>)</v>
          </cell>
          <cell r="K12">
            <v>4</v>
          </cell>
        </row>
        <row r="13">
          <cell r="C13" t="str">
            <v>g</v>
          </cell>
          <cell r="D13" t="str">
            <v>：</v>
          </cell>
          <cell r="E13"/>
          <cell r="F13" t="str">
            <v>～</v>
          </cell>
          <cell r="G13"/>
          <cell r="H13" t="str">
            <v>(</v>
          </cell>
          <cell r="I13"/>
          <cell r="J13" t="str">
            <v>)</v>
          </cell>
          <cell r="K13">
            <v>0</v>
          </cell>
        </row>
        <row r="14">
          <cell r="C14" t="str">
            <v>h</v>
          </cell>
          <cell r="D14" t="str">
            <v>：</v>
          </cell>
          <cell r="E14"/>
          <cell r="F14" t="str">
            <v>～</v>
          </cell>
          <cell r="G14"/>
          <cell r="H14" t="str">
            <v>(</v>
          </cell>
          <cell r="I14"/>
          <cell r="J14" t="str">
            <v>)</v>
          </cell>
          <cell r="K14">
            <v>0</v>
          </cell>
        </row>
        <row r="15">
          <cell r="C15" t="str">
            <v>i</v>
          </cell>
          <cell r="D15" t="str">
            <v>：</v>
          </cell>
          <cell r="E15"/>
          <cell r="F15" t="str">
            <v>～</v>
          </cell>
          <cell r="G15"/>
          <cell r="H15" t="str">
            <v>(</v>
          </cell>
          <cell r="I15"/>
          <cell r="J15" t="str">
            <v>)</v>
          </cell>
          <cell r="K15">
            <v>0</v>
          </cell>
        </row>
        <row r="16">
          <cell r="C16" t="str">
            <v>j</v>
          </cell>
          <cell r="D16" t="str">
            <v>：</v>
          </cell>
          <cell r="E16"/>
          <cell r="F16" t="str">
            <v>～</v>
          </cell>
          <cell r="G16"/>
          <cell r="H16" t="str">
            <v>(</v>
          </cell>
          <cell r="I16"/>
          <cell r="J16" t="str">
            <v>)</v>
          </cell>
          <cell r="K16">
            <v>0</v>
          </cell>
        </row>
        <row r="17">
          <cell r="C17" t="str">
            <v>k</v>
          </cell>
          <cell r="D17" t="str">
            <v>：</v>
          </cell>
          <cell r="E17"/>
          <cell r="F17" t="str">
            <v>～</v>
          </cell>
          <cell r="G17"/>
          <cell r="H17" t="str">
            <v>(</v>
          </cell>
          <cell r="I17"/>
          <cell r="J17" t="str">
            <v>)</v>
          </cell>
          <cell r="K17">
            <v>0</v>
          </cell>
        </row>
        <row r="18">
          <cell r="C18" t="str">
            <v>l</v>
          </cell>
          <cell r="D18" t="str">
            <v>：</v>
          </cell>
          <cell r="E18"/>
          <cell r="F18" t="str">
            <v>～</v>
          </cell>
          <cell r="G18"/>
          <cell r="H18" t="str">
            <v>(</v>
          </cell>
          <cell r="I18"/>
          <cell r="J18" t="str">
            <v>)</v>
          </cell>
          <cell r="K18">
            <v>0</v>
          </cell>
        </row>
        <row r="19">
          <cell r="C19" t="str">
            <v>m</v>
          </cell>
          <cell r="D19" t="str">
            <v>：</v>
          </cell>
          <cell r="E19"/>
          <cell r="F19" t="str">
            <v>～</v>
          </cell>
          <cell r="G19"/>
          <cell r="H19" t="str">
            <v>(</v>
          </cell>
          <cell r="I19"/>
          <cell r="J19" t="str">
            <v>)</v>
          </cell>
          <cell r="K19">
            <v>0</v>
          </cell>
        </row>
        <row r="20">
          <cell r="C20" t="str">
            <v>n</v>
          </cell>
          <cell r="D20" t="str">
            <v>：</v>
          </cell>
          <cell r="E20"/>
          <cell r="F20" t="str">
            <v>～</v>
          </cell>
          <cell r="G20"/>
          <cell r="H20" t="str">
            <v>(</v>
          </cell>
          <cell r="I20"/>
          <cell r="J20" t="str">
            <v>)</v>
          </cell>
          <cell r="K20">
            <v>0</v>
          </cell>
        </row>
        <row r="21">
          <cell r="C21" t="str">
            <v>o</v>
          </cell>
          <cell r="D21" t="str">
            <v>：</v>
          </cell>
          <cell r="E21"/>
          <cell r="F21" t="str">
            <v>～</v>
          </cell>
          <cell r="G21"/>
          <cell r="H21" t="str">
            <v>(</v>
          </cell>
          <cell r="I21"/>
          <cell r="J21" t="str">
            <v>)</v>
          </cell>
          <cell r="K21">
            <v>1</v>
          </cell>
        </row>
        <row r="22">
          <cell r="C22" t="str">
            <v>p</v>
          </cell>
          <cell r="D22" t="str">
            <v>：</v>
          </cell>
          <cell r="E22"/>
          <cell r="F22" t="str">
            <v>～</v>
          </cell>
          <cell r="G22"/>
          <cell r="H22" t="str">
            <v>(</v>
          </cell>
          <cell r="I22"/>
          <cell r="J22" t="str">
            <v>)</v>
          </cell>
          <cell r="K22">
            <v>2</v>
          </cell>
        </row>
        <row r="23">
          <cell r="C23" t="str">
            <v>q</v>
          </cell>
          <cell r="D23" t="str">
            <v>：</v>
          </cell>
          <cell r="E23"/>
          <cell r="F23" t="str">
            <v>～</v>
          </cell>
          <cell r="G23"/>
          <cell r="H23" t="str">
            <v>(</v>
          </cell>
          <cell r="I23"/>
          <cell r="J23" t="str">
            <v>)</v>
          </cell>
          <cell r="K23">
            <v>3</v>
          </cell>
        </row>
        <row r="24">
          <cell r="C24" t="str">
            <v>r</v>
          </cell>
          <cell r="D24" t="str">
            <v>：</v>
          </cell>
          <cell r="E24"/>
          <cell r="F24" t="str">
            <v>～</v>
          </cell>
          <cell r="G24"/>
          <cell r="H24" t="str">
            <v>(</v>
          </cell>
          <cell r="I24"/>
          <cell r="J24" t="str">
            <v>)</v>
          </cell>
          <cell r="K24">
            <v>4</v>
          </cell>
        </row>
        <row r="25">
          <cell r="C25" t="str">
            <v>s</v>
          </cell>
          <cell r="D25" t="str">
            <v>：</v>
          </cell>
          <cell r="E25"/>
          <cell r="F25" t="str">
            <v>～</v>
          </cell>
          <cell r="G25"/>
          <cell r="H25" t="str">
            <v>(</v>
          </cell>
          <cell r="I25"/>
          <cell r="J25" t="str">
            <v>)</v>
          </cell>
          <cell r="K25">
            <v>5</v>
          </cell>
        </row>
        <row r="26">
          <cell r="C26" t="str">
            <v>t</v>
          </cell>
          <cell r="D26" t="str">
            <v>：</v>
          </cell>
          <cell r="E26"/>
          <cell r="F26" t="str">
            <v>～</v>
          </cell>
          <cell r="G26"/>
          <cell r="H26" t="str">
            <v>(</v>
          </cell>
          <cell r="I26"/>
          <cell r="J26" t="str">
            <v>)</v>
          </cell>
          <cell r="K26">
            <v>6</v>
          </cell>
        </row>
        <row r="27">
          <cell r="C27" t="str">
            <v>u</v>
          </cell>
          <cell r="D27" t="str">
            <v>：</v>
          </cell>
          <cell r="E27"/>
          <cell r="F27" t="str">
            <v>～</v>
          </cell>
          <cell r="G27"/>
          <cell r="H27" t="str">
            <v>(</v>
          </cell>
          <cell r="I27"/>
          <cell r="J27" t="str">
            <v>)</v>
          </cell>
          <cell r="K27">
            <v>7</v>
          </cell>
        </row>
        <row r="28">
          <cell r="C28" t="str">
            <v>v</v>
          </cell>
          <cell r="D28" t="str">
            <v>：</v>
          </cell>
          <cell r="E28"/>
          <cell r="F28" t="str">
            <v>～</v>
          </cell>
          <cell r="G28"/>
          <cell r="H28" t="str">
            <v>(</v>
          </cell>
          <cell r="I28"/>
          <cell r="J28" t="str">
            <v>)</v>
          </cell>
          <cell r="K28">
            <v>8</v>
          </cell>
        </row>
        <row r="29">
          <cell r="C29" t="str">
            <v>w</v>
          </cell>
          <cell r="D29" t="str">
            <v>：</v>
          </cell>
          <cell r="E29"/>
          <cell r="F29" t="str">
            <v>～</v>
          </cell>
          <cell r="G29"/>
          <cell r="H29" t="str">
            <v>(</v>
          </cell>
          <cell r="I29"/>
          <cell r="J29" t="str">
            <v>)</v>
          </cell>
          <cell r="K29"/>
        </row>
        <row r="30">
          <cell r="C30" t="str">
            <v>x</v>
          </cell>
          <cell r="D30" t="str">
            <v>：</v>
          </cell>
          <cell r="E30"/>
          <cell r="F30" t="str">
            <v>～</v>
          </cell>
          <cell r="G30"/>
          <cell r="H30" t="str">
            <v>(</v>
          </cell>
          <cell r="I30"/>
          <cell r="J30" t="str">
            <v>)</v>
          </cell>
          <cell r="K30"/>
        </row>
        <row r="31">
          <cell r="C31" t="str">
            <v>y</v>
          </cell>
          <cell r="D31" t="str">
            <v>：</v>
          </cell>
          <cell r="E31"/>
          <cell r="F31" t="str">
            <v>～</v>
          </cell>
          <cell r="G31"/>
          <cell r="H31" t="str">
            <v>(</v>
          </cell>
          <cell r="I31"/>
          <cell r="J31" t="str">
            <v>)</v>
          </cell>
          <cell r="K31"/>
        </row>
        <row r="32">
          <cell r="C32" t="str">
            <v>z</v>
          </cell>
          <cell r="D32" t="str">
            <v>：</v>
          </cell>
          <cell r="E32"/>
          <cell r="F32" t="str">
            <v>～</v>
          </cell>
          <cell r="G32"/>
          <cell r="H32" t="str">
            <v>(</v>
          </cell>
          <cell r="I32"/>
          <cell r="J32" t="str">
            <v>)</v>
          </cell>
          <cell r="K32">
            <v>0</v>
          </cell>
        </row>
        <row r="33">
          <cell r="C33" t="str">
            <v>早退(1)</v>
          </cell>
          <cell r="D33" t="str">
            <v>：</v>
          </cell>
          <cell r="E33"/>
          <cell r="F33" t="str">
            <v>～</v>
          </cell>
          <cell r="G33"/>
          <cell r="H33" t="str">
            <v>(</v>
          </cell>
          <cell r="I33"/>
          <cell r="J33" t="str">
            <v>)</v>
          </cell>
          <cell r="K33">
            <v>0</v>
          </cell>
        </row>
        <row r="34">
          <cell r="C34" t="str">
            <v>早退(2)</v>
          </cell>
          <cell r="D34" t="str">
            <v>：</v>
          </cell>
          <cell r="E34"/>
          <cell r="F34" t="str">
            <v>～</v>
          </cell>
          <cell r="G34"/>
          <cell r="H34" t="str">
            <v>(</v>
          </cell>
          <cell r="I34"/>
          <cell r="J34" t="str">
            <v>)</v>
          </cell>
          <cell r="K34">
            <v>0</v>
          </cell>
        </row>
        <row r="35">
          <cell r="C35" t="str">
            <v>az</v>
          </cell>
          <cell r="D35" t="str">
            <v>：</v>
          </cell>
          <cell r="E35"/>
          <cell r="F35" t="str">
            <v>～</v>
          </cell>
          <cell r="G35"/>
          <cell r="H35" t="str">
            <v>(</v>
          </cell>
          <cell r="I35"/>
          <cell r="J35" t="str">
            <v>)</v>
          </cell>
          <cell r="K35">
            <v>0</v>
          </cell>
        </row>
      </sheetData>
      <sheetData sheetId="2"/>
      <sheetData sheetId="3">
        <row r="4">
          <cell r="C4" t="str">
            <v>休</v>
          </cell>
          <cell r="D4" t="str">
            <v>：</v>
          </cell>
          <cell r="E4" t="str">
            <v>-</v>
          </cell>
          <cell r="F4" t="str">
            <v>～</v>
          </cell>
          <cell r="G4" t="str">
            <v>-</v>
          </cell>
          <cell r="H4" t="str">
            <v>(</v>
          </cell>
          <cell r="I4" t="str">
            <v>-</v>
          </cell>
          <cell r="J4" t="str">
            <v>)</v>
          </cell>
          <cell r="K4" t="str">
            <v>-</v>
          </cell>
        </row>
        <row r="5">
          <cell r="C5" t="str">
            <v>出</v>
          </cell>
          <cell r="D5" t="str">
            <v>：</v>
          </cell>
          <cell r="E5" t="str">
            <v>-</v>
          </cell>
          <cell r="F5" t="str">
            <v>～</v>
          </cell>
          <cell r="G5" t="str">
            <v>-</v>
          </cell>
          <cell r="H5" t="str">
            <v>(</v>
          </cell>
          <cell r="I5" t="str">
            <v>-</v>
          </cell>
          <cell r="J5" t="str">
            <v>)</v>
          </cell>
          <cell r="K5" t="str">
            <v>-</v>
          </cell>
        </row>
        <row r="6">
          <cell r="C6" t="str">
            <v>研</v>
          </cell>
          <cell r="D6" t="str">
            <v>：</v>
          </cell>
          <cell r="E6" t="str">
            <v>-</v>
          </cell>
          <cell r="F6" t="str">
            <v>～</v>
          </cell>
          <cell r="G6" t="str">
            <v>-</v>
          </cell>
          <cell r="H6" t="str">
            <v>(</v>
          </cell>
          <cell r="I6" t="str">
            <v>-</v>
          </cell>
          <cell r="J6" t="str">
            <v>)</v>
          </cell>
          <cell r="K6" t="str">
            <v>-</v>
          </cell>
        </row>
        <row r="7">
          <cell r="C7" t="str">
            <v>a</v>
          </cell>
          <cell r="D7" t="str">
            <v>：</v>
          </cell>
          <cell r="E7">
            <v>0.375</v>
          </cell>
          <cell r="F7" t="str">
            <v>～</v>
          </cell>
          <cell r="G7">
            <v>0.75</v>
          </cell>
          <cell r="H7" t="str">
            <v>(</v>
          </cell>
          <cell r="I7">
            <v>4.1666666666666664E-2</v>
          </cell>
          <cell r="J7" t="str">
            <v>)</v>
          </cell>
          <cell r="K7">
            <v>8</v>
          </cell>
        </row>
        <row r="8">
          <cell r="C8" t="str">
            <v>b</v>
          </cell>
          <cell r="D8" t="str">
            <v>：</v>
          </cell>
          <cell r="E8">
            <v>0.29166666666666669</v>
          </cell>
          <cell r="F8" t="str">
            <v>～</v>
          </cell>
          <cell r="G8">
            <v>0.66666666666666663</v>
          </cell>
          <cell r="H8" t="str">
            <v>(</v>
          </cell>
          <cell r="I8">
            <v>4.1666666666666664E-2</v>
          </cell>
          <cell r="J8" t="str">
            <v>)</v>
          </cell>
          <cell r="K8">
            <v>7.9999999999999982</v>
          </cell>
        </row>
        <row r="9">
          <cell r="C9" t="str">
            <v>c</v>
          </cell>
          <cell r="D9" t="str">
            <v>：</v>
          </cell>
          <cell r="E9">
            <v>0.33333333333333331</v>
          </cell>
          <cell r="F9" t="str">
            <v>～</v>
          </cell>
          <cell r="G9">
            <v>0.70833333333333304</v>
          </cell>
          <cell r="H9" t="str">
            <v>(</v>
          </cell>
          <cell r="I9">
            <v>4.1666666666666699E-2</v>
          </cell>
          <cell r="J9" t="str">
            <v>)</v>
          </cell>
          <cell r="K9">
            <v>7.9999999999999929</v>
          </cell>
        </row>
        <row r="10">
          <cell r="C10" t="str">
            <v>d</v>
          </cell>
          <cell r="D10" t="str">
            <v>：</v>
          </cell>
          <cell r="E10">
            <v>0.33333333333333331</v>
          </cell>
          <cell r="F10" t="str">
            <v>～</v>
          </cell>
          <cell r="G10">
            <v>0.5</v>
          </cell>
          <cell r="H10" t="str">
            <v>(</v>
          </cell>
          <cell r="I10">
            <v>0</v>
          </cell>
          <cell r="J10" t="str">
            <v>)</v>
          </cell>
          <cell r="K10">
            <v>4</v>
          </cell>
        </row>
        <row r="11">
          <cell r="C11" t="str">
            <v>e</v>
          </cell>
          <cell r="D11" t="str">
            <v>：</v>
          </cell>
          <cell r="E11">
            <v>0.54166666666666663</v>
          </cell>
          <cell r="F11" t="str">
            <v>～</v>
          </cell>
          <cell r="G11">
            <v>0.70833333333333337</v>
          </cell>
          <cell r="H11" t="str">
            <v>(</v>
          </cell>
          <cell r="I11">
            <v>0</v>
          </cell>
          <cell r="J11" t="str">
            <v>)</v>
          </cell>
          <cell r="K11">
            <v>4.0000000000000018</v>
          </cell>
        </row>
        <row r="12">
          <cell r="C12" t="str">
            <v>f</v>
          </cell>
          <cell r="D12" t="str">
            <v>：</v>
          </cell>
          <cell r="E12">
            <v>0.41666666666666669</v>
          </cell>
          <cell r="F12" t="str">
            <v>～</v>
          </cell>
          <cell r="G12">
            <v>0.58333333333333337</v>
          </cell>
          <cell r="H12" t="str">
            <v>(</v>
          </cell>
          <cell r="I12">
            <v>0</v>
          </cell>
          <cell r="J12" t="str">
            <v>)</v>
          </cell>
          <cell r="K12">
            <v>4</v>
          </cell>
        </row>
        <row r="13">
          <cell r="C13" t="str">
            <v>g</v>
          </cell>
          <cell r="D13" t="str">
            <v>：</v>
          </cell>
          <cell r="E13"/>
          <cell r="F13" t="str">
            <v>～</v>
          </cell>
          <cell r="G13"/>
          <cell r="H13" t="str">
            <v>(</v>
          </cell>
          <cell r="I13"/>
          <cell r="J13" t="str">
            <v>)</v>
          </cell>
          <cell r="K13">
            <v>0</v>
          </cell>
        </row>
        <row r="14">
          <cell r="C14" t="str">
            <v>h</v>
          </cell>
          <cell r="D14" t="str">
            <v>：</v>
          </cell>
          <cell r="E14"/>
          <cell r="F14" t="str">
            <v>～</v>
          </cell>
          <cell r="G14"/>
          <cell r="H14" t="str">
            <v>(</v>
          </cell>
          <cell r="I14"/>
          <cell r="J14" t="str">
            <v>)</v>
          </cell>
          <cell r="K14">
            <v>0</v>
          </cell>
        </row>
        <row r="15">
          <cell r="C15" t="str">
            <v>i</v>
          </cell>
          <cell r="D15" t="str">
            <v>：</v>
          </cell>
          <cell r="E15"/>
          <cell r="F15" t="str">
            <v>～</v>
          </cell>
          <cell r="G15"/>
          <cell r="H15" t="str">
            <v>(</v>
          </cell>
          <cell r="I15"/>
          <cell r="J15" t="str">
            <v>)</v>
          </cell>
          <cell r="K15">
            <v>0</v>
          </cell>
        </row>
        <row r="16">
          <cell r="C16" t="str">
            <v>j</v>
          </cell>
          <cell r="D16" t="str">
            <v>：</v>
          </cell>
          <cell r="E16"/>
          <cell r="F16" t="str">
            <v>～</v>
          </cell>
          <cell r="G16"/>
          <cell r="H16" t="str">
            <v>(</v>
          </cell>
          <cell r="I16"/>
          <cell r="J16" t="str">
            <v>)</v>
          </cell>
          <cell r="K16">
            <v>0</v>
          </cell>
        </row>
        <row r="17">
          <cell r="C17" t="str">
            <v>k</v>
          </cell>
          <cell r="D17" t="str">
            <v>：</v>
          </cell>
          <cell r="E17"/>
          <cell r="F17" t="str">
            <v>～</v>
          </cell>
          <cell r="G17"/>
          <cell r="H17" t="str">
            <v>(</v>
          </cell>
          <cell r="I17"/>
          <cell r="J17" t="str">
            <v>)</v>
          </cell>
          <cell r="K17">
            <v>0</v>
          </cell>
        </row>
        <row r="18">
          <cell r="C18" t="str">
            <v>l</v>
          </cell>
          <cell r="D18" t="str">
            <v>：</v>
          </cell>
          <cell r="E18"/>
          <cell r="F18" t="str">
            <v>～</v>
          </cell>
          <cell r="G18"/>
          <cell r="H18" t="str">
            <v>(</v>
          </cell>
          <cell r="I18"/>
          <cell r="J18" t="str">
            <v>)</v>
          </cell>
          <cell r="K18">
            <v>0</v>
          </cell>
        </row>
        <row r="19">
          <cell r="C19" t="str">
            <v>m</v>
          </cell>
          <cell r="D19" t="str">
            <v>：</v>
          </cell>
          <cell r="E19"/>
          <cell r="F19" t="str">
            <v>～</v>
          </cell>
          <cell r="G19"/>
          <cell r="H19" t="str">
            <v>(</v>
          </cell>
          <cell r="I19"/>
          <cell r="J19" t="str">
            <v>)</v>
          </cell>
          <cell r="K19">
            <v>0</v>
          </cell>
        </row>
        <row r="20">
          <cell r="C20" t="str">
            <v>n</v>
          </cell>
          <cell r="D20" t="str">
            <v>：</v>
          </cell>
          <cell r="E20"/>
          <cell r="F20" t="str">
            <v>～</v>
          </cell>
          <cell r="G20"/>
          <cell r="H20" t="str">
            <v>(</v>
          </cell>
          <cell r="I20"/>
          <cell r="J20" t="str">
            <v>)</v>
          </cell>
          <cell r="K20">
            <v>0</v>
          </cell>
        </row>
        <row r="21">
          <cell r="C21" t="str">
            <v>o</v>
          </cell>
          <cell r="D21" t="str">
            <v>：</v>
          </cell>
          <cell r="E21"/>
          <cell r="F21" t="str">
            <v>～</v>
          </cell>
          <cell r="G21"/>
          <cell r="H21" t="str">
            <v>(</v>
          </cell>
          <cell r="I21"/>
          <cell r="J21" t="str">
            <v>)</v>
          </cell>
          <cell r="K21">
            <v>1</v>
          </cell>
        </row>
        <row r="22">
          <cell r="C22" t="str">
            <v>p</v>
          </cell>
          <cell r="D22" t="str">
            <v>：</v>
          </cell>
          <cell r="E22"/>
          <cell r="F22" t="str">
            <v>～</v>
          </cell>
          <cell r="G22"/>
          <cell r="H22" t="str">
            <v>(</v>
          </cell>
          <cell r="I22"/>
          <cell r="J22" t="str">
            <v>)</v>
          </cell>
          <cell r="K22">
            <v>2</v>
          </cell>
        </row>
        <row r="23">
          <cell r="C23" t="str">
            <v>q</v>
          </cell>
          <cell r="D23" t="str">
            <v>：</v>
          </cell>
          <cell r="E23"/>
          <cell r="F23" t="str">
            <v>～</v>
          </cell>
          <cell r="G23"/>
          <cell r="H23" t="str">
            <v>(</v>
          </cell>
          <cell r="I23"/>
          <cell r="J23" t="str">
            <v>)</v>
          </cell>
          <cell r="K23">
            <v>3</v>
          </cell>
        </row>
        <row r="24">
          <cell r="C24" t="str">
            <v>r</v>
          </cell>
          <cell r="D24" t="str">
            <v>：</v>
          </cell>
          <cell r="E24"/>
          <cell r="F24" t="str">
            <v>～</v>
          </cell>
          <cell r="G24"/>
          <cell r="H24" t="str">
            <v>(</v>
          </cell>
          <cell r="I24"/>
          <cell r="J24" t="str">
            <v>)</v>
          </cell>
          <cell r="K24">
            <v>4</v>
          </cell>
        </row>
        <row r="25">
          <cell r="C25" t="str">
            <v>s</v>
          </cell>
          <cell r="D25" t="str">
            <v>：</v>
          </cell>
          <cell r="E25"/>
          <cell r="F25" t="str">
            <v>～</v>
          </cell>
          <cell r="G25"/>
          <cell r="H25" t="str">
            <v>(</v>
          </cell>
          <cell r="I25"/>
          <cell r="J25" t="str">
            <v>)</v>
          </cell>
          <cell r="K25">
            <v>5</v>
          </cell>
        </row>
        <row r="26">
          <cell r="C26" t="str">
            <v>t</v>
          </cell>
          <cell r="D26" t="str">
            <v>：</v>
          </cell>
          <cell r="E26"/>
          <cell r="F26" t="str">
            <v>～</v>
          </cell>
          <cell r="G26"/>
          <cell r="H26" t="str">
            <v>(</v>
          </cell>
          <cell r="I26"/>
          <cell r="J26" t="str">
            <v>)</v>
          </cell>
          <cell r="K26">
            <v>6</v>
          </cell>
        </row>
        <row r="27">
          <cell r="C27" t="str">
            <v>u</v>
          </cell>
          <cell r="D27" t="str">
            <v>：</v>
          </cell>
          <cell r="E27"/>
          <cell r="F27" t="str">
            <v>～</v>
          </cell>
          <cell r="G27"/>
          <cell r="H27" t="str">
            <v>(</v>
          </cell>
          <cell r="I27"/>
          <cell r="J27" t="str">
            <v>)</v>
          </cell>
          <cell r="K27">
            <v>7</v>
          </cell>
        </row>
        <row r="28">
          <cell r="C28" t="str">
            <v>v</v>
          </cell>
          <cell r="D28" t="str">
            <v>：</v>
          </cell>
          <cell r="E28"/>
          <cell r="F28" t="str">
            <v>～</v>
          </cell>
          <cell r="G28"/>
          <cell r="H28" t="str">
            <v>(</v>
          </cell>
          <cell r="I28"/>
          <cell r="J28" t="str">
            <v>)</v>
          </cell>
          <cell r="K28">
            <v>8</v>
          </cell>
        </row>
        <row r="29">
          <cell r="C29" t="str">
            <v>w</v>
          </cell>
          <cell r="D29" t="str">
            <v>：</v>
          </cell>
          <cell r="E29"/>
          <cell r="F29" t="str">
            <v>～</v>
          </cell>
          <cell r="G29"/>
          <cell r="H29" t="str">
            <v>(</v>
          </cell>
          <cell r="I29"/>
          <cell r="J29" t="str">
            <v>)</v>
          </cell>
          <cell r="K29"/>
        </row>
        <row r="30">
          <cell r="C30" t="str">
            <v>x</v>
          </cell>
          <cell r="D30" t="str">
            <v>：</v>
          </cell>
          <cell r="E30"/>
          <cell r="F30" t="str">
            <v>～</v>
          </cell>
          <cell r="G30"/>
          <cell r="H30" t="str">
            <v>(</v>
          </cell>
          <cell r="I30"/>
          <cell r="J30" t="str">
            <v>)</v>
          </cell>
          <cell r="K30"/>
        </row>
        <row r="31">
          <cell r="C31" t="str">
            <v>y</v>
          </cell>
          <cell r="D31" t="str">
            <v>：</v>
          </cell>
          <cell r="E31"/>
          <cell r="F31" t="str">
            <v>～</v>
          </cell>
          <cell r="G31"/>
          <cell r="H31" t="str">
            <v>(</v>
          </cell>
          <cell r="I31"/>
          <cell r="J31" t="str">
            <v>)</v>
          </cell>
          <cell r="K31"/>
        </row>
        <row r="32">
          <cell r="C32" t="str">
            <v>z</v>
          </cell>
          <cell r="D32" t="str">
            <v>：</v>
          </cell>
          <cell r="E32"/>
          <cell r="F32" t="str">
            <v>～</v>
          </cell>
          <cell r="G32"/>
          <cell r="H32" t="str">
            <v>(</v>
          </cell>
          <cell r="I32"/>
          <cell r="J32" t="str">
            <v>)</v>
          </cell>
          <cell r="K32">
            <v>0</v>
          </cell>
        </row>
        <row r="33">
          <cell r="C33" t="str">
            <v>早退(1)</v>
          </cell>
          <cell r="D33" t="str">
            <v>：</v>
          </cell>
          <cell r="E33"/>
          <cell r="F33" t="str">
            <v>～</v>
          </cell>
          <cell r="G33"/>
          <cell r="H33" t="str">
            <v>(</v>
          </cell>
          <cell r="I33"/>
          <cell r="J33" t="str">
            <v>)</v>
          </cell>
          <cell r="K33">
            <v>0</v>
          </cell>
        </row>
        <row r="34">
          <cell r="C34" t="str">
            <v>早退(2)</v>
          </cell>
          <cell r="D34" t="str">
            <v>：</v>
          </cell>
          <cell r="E34"/>
          <cell r="F34" t="str">
            <v>～</v>
          </cell>
          <cell r="G34"/>
          <cell r="H34" t="str">
            <v>(</v>
          </cell>
          <cell r="I34"/>
          <cell r="J34" t="str">
            <v>)</v>
          </cell>
          <cell r="K34">
            <v>0</v>
          </cell>
        </row>
        <row r="35">
          <cell r="C35" t="str">
            <v>az</v>
          </cell>
          <cell r="D35" t="str">
            <v>：</v>
          </cell>
          <cell r="E35"/>
          <cell r="F35" t="str">
            <v>～</v>
          </cell>
          <cell r="G35"/>
          <cell r="H35" t="str">
            <v>(</v>
          </cell>
          <cell r="I35"/>
          <cell r="J35" t="str">
            <v>)</v>
          </cell>
          <cell r="K35">
            <v>0</v>
          </cell>
        </row>
      </sheetData>
      <sheetData sheetId="4"/>
      <sheetData sheetId="5">
        <row r="12">
          <cell r="C12" t="str">
            <v>管理者</v>
          </cell>
          <cell r="D12" t="str">
            <v>介護支援専門員</v>
          </cell>
          <cell r="E12" t="str">
            <v>介護予防支援担当職員</v>
          </cell>
          <cell r="F12"/>
          <cell r="G12"/>
          <cell r="H12"/>
          <cell r="I12"/>
          <cell r="J12"/>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5" Type="http://schemas.openxmlformats.org/officeDocument/2006/relationships/ctrlProp" Target="../ctrlProps/ctrlProp4.xml"/><Relationship Id="rId4" Type="http://schemas.openxmlformats.org/officeDocument/2006/relationships/ctrlProp" Target="../ctrlProps/ctrlProp3.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3.bin"/><Relationship Id="rId5" Type="http://schemas.openxmlformats.org/officeDocument/2006/relationships/ctrlProp" Target="../ctrlProps/ctrlProp6.xml"/><Relationship Id="rId4" Type="http://schemas.openxmlformats.org/officeDocument/2006/relationships/ctrlProp" Target="../ctrlProps/ctrlProp5.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4.xml"/><Relationship Id="rId1" Type="http://schemas.openxmlformats.org/officeDocument/2006/relationships/printerSettings" Target="../printerSettings/printerSettings4.bin"/><Relationship Id="rId5" Type="http://schemas.openxmlformats.org/officeDocument/2006/relationships/ctrlProp" Target="../ctrlProps/ctrlProp8.xml"/><Relationship Id="rId4" Type="http://schemas.openxmlformats.org/officeDocument/2006/relationships/ctrlProp" Target="../ctrlProps/ctrlProp7.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S329"/>
  <sheetViews>
    <sheetView tabSelected="1" view="pageBreakPreview" zoomScaleNormal="100" zoomScaleSheetLayoutView="100" workbookViewId="0">
      <selection activeCell="X6" sqref="X6"/>
    </sheetView>
  </sheetViews>
  <sheetFormatPr defaultColWidth="9" defaultRowHeight="13.2" x14ac:dyDescent="0.2"/>
  <cols>
    <col min="1" max="2" width="9.33203125" style="1" customWidth="1"/>
    <col min="3" max="3" width="8.77734375" style="1" customWidth="1"/>
    <col min="4" max="15" width="4.33203125" style="1" customWidth="1"/>
    <col min="16" max="16" width="4.6640625" style="1" customWidth="1"/>
    <col min="17" max="17" width="5" style="1" customWidth="1"/>
    <col min="18" max="18" width="4.6640625" style="1" customWidth="1"/>
    <col min="19" max="16384" width="9" style="1"/>
  </cols>
  <sheetData>
    <row r="1" spans="1:17" ht="35.1" customHeight="1" x14ac:dyDescent="0.2">
      <c r="A1" s="382" t="s">
        <v>523</v>
      </c>
      <c r="B1" s="382"/>
      <c r="C1" s="382"/>
      <c r="D1" s="382"/>
      <c r="E1" s="382"/>
      <c r="F1" s="382"/>
      <c r="G1" s="382"/>
      <c r="H1" s="382"/>
      <c r="I1" s="382"/>
      <c r="J1" s="382"/>
      <c r="K1" s="382"/>
      <c r="L1" s="382"/>
      <c r="M1" s="382"/>
      <c r="N1" s="382"/>
      <c r="O1" s="382"/>
      <c r="P1" s="382"/>
      <c r="Q1" s="382"/>
    </row>
    <row r="2" spans="1:17" ht="35.25" customHeight="1" x14ac:dyDescent="0.2">
      <c r="A2" s="383" t="s">
        <v>146</v>
      </c>
      <c r="B2" s="383"/>
      <c r="C2" s="383"/>
      <c r="D2" s="383"/>
      <c r="E2" s="383"/>
      <c r="F2" s="383"/>
      <c r="G2" s="383"/>
      <c r="H2" s="383"/>
      <c r="I2" s="383"/>
      <c r="J2" s="383"/>
      <c r="K2" s="383"/>
      <c r="L2" s="383"/>
      <c r="M2" s="383"/>
      <c r="N2" s="383"/>
      <c r="O2" s="383"/>
      <c r="P2" s="383"/>
      <c r="Q2" s="383"/>
    </row>
    <row r="3" spans="1:17" ht="21.75" customHeight="1" x14ac:dyDescent="0.2">
      <c r="A3" s="151" t="s">
        <v>13</v>
      </c>
      <c r="B3" s="152"/>
      <c r="C3" s="153"/>
      <c r="D3" s="396" t="s">
        <v>14</v>
      </c>
      <c r="E3" s="397"/>
      <c r="F3" s="397"/>
      <c r="G3" s="397"/>
      <c r="H3" s="397"/>
      <c r="I3" s="397"/>
      <c r="J3" s="397"/>
      <c r="K3" s="397"/>
      <c r="L3" s="397"/>
      <c r="M3" s="397"/>
      <c r="N3" s="397"/>
      <c r="O3" s="397"/>
      <c r="P3" s="397"/>
      <c r="Q3" s="398"/>
    </row>
    <row r="4" spans="1:17" ht="29.25" customHeight="1" x14ac:dyDescent="0.2">
      <c r="A4" s="402" t="s">
        <v>147</v>
      </c>
      <c r="B4" s="403"/>
      <c r="C4" s="404"/>
      <c r="D4" s="399"/>
      <c r="E4" s="400"/>
      <c r="F4" s="400"/>
      <c r="G4" s="400"/>
      <c r="H4" s="400"/>
      <c r="I4" s="400"/>
      <c r="J4" s="400"/>
      <c r="K4" s="400"/>
      <c r="L4" s="400"/>
      <c r="M4" s="400"/>
      <c r="N4" s="400"/>
      <c r="O4" s="400"/>
      <c r="P4" s="400"/>
      <c r="Q4" s="401"/>
    </row>
    <row r="6" spans="1:17" ht="24" customHeight="1" x14ac:dyDescent="0.2">
      <c r="A6" s="411" t="s">
        <v>26</v>
      </c>
      <c r="B6" s="414" t="s">
        <v>7</v>
      </c>
      <c r="C6" s="415"/>
      <c r="D6" s="154">
        <v>1</v>
      </c>
      <c r="E6" s="155">
        <v>4</v>
      </c>
      <c r="F6" s="155"/>
      <c r="G6" s="155"/>
      <c r="H6" s="155"/>
      <c r="I6" s="155"/>
      <c r="J6" s="155"/>
      <c r="K6" s="155"/>
      <c r="L6" s="155"/>
      <c r="M6" s="156"/>
      <c r="N6" s="384"/>
      <c r="O6" s="385"/>
      <c r="P6" s="385"/>
      <c r="Q6" s="386"/>
    </row>
    <row r="7" spans="1:17" ht="18.75" customHeight="1" x14ac:dyDescent="0.2">
      <c r="A7" s="412"/>
      <c r="B7" s="157" t="s">
        <v>8</v>
      </c>
      <c r="C7" s="387" t="s">
        <v>9</v>
      </c>
      <c r="D7" s="388"/>
      <c r="E7" s="388"/>
      <c r="F7" s="388"/>
      <c r="G7" s="388"/>
      <c r="H7" s="388"/>
      <c r="I7" s="388"/>
      <c r="J7" s="388"/>
      <c r="K7" s="388"/>
      <c r="L7" s="388"/>
      <c r="M7" s="388"/>
      <c r="N7" s="388"/>
      <c r="O7" s="388"/>
      <c r="P7" s="388"/>
      <c r="Q7" s="389"/>
    </row>
    <row r="8" spans="1:17" ht="36.75" customHeight="1" x14ac:dyDescent="0.2">
      <c r="A8" s="412"/>
      <c r="B8" s="158" t="s">
        <v>10</v>
      </c>
      <c r="C8" s="390" t="s">
        <v>9</v>
      </c>
      <c r="D8" s="391"/>
      <c r="E8" s="391"/>
      <c r="F8" s="391"/>
      <c r="G8" s="391"/>
      <c r="H8" s="391"/>
      <c r="I8" s="391"/>
      <c r="J8" s="391"/>
      <c r="K8" s="391"/>
      <c r="L8" s="391"/>
      <c r="M8" s="391"/>
      <c r="N8" s="391"/>
      <c r="O8" s="391"/>
      <c r="P8" s="391"/>
      <c r="Q8" s="392"/>
    </row>
    <row r="9" spans="1:17" ht="38.25" customHeight="1" x14ac:dyDescent="0.2">
      <c r="A9" s="413"/>
      <c r="B9" s="159" t="s">
        <v>11</v>
      </c>
      <c r="C9" s="393" t="s">
        <v>12</v>
      </c>
      <c r="D9" s="394"/>
      <c r="E9" s="394"/>
      <c r="F9" s="394"/>
      <c r="G9" s="394"/>
      <c r="H9" s="394"/>
      <c r="I9" s="394"/>
      <c r="J9" s="394"/>
      <c r="K9" s="394"/>
      <c r="L9" s="394"/>
      <c r="M9" s="394"/>
      <c r="N9" s="394"/>
      <c r="O9" s="394"/>
      <c r="P9" s="394"/>
      <c r="Q9" s="395"/>
    </row>
    <row r="10" spans="1:17" ht="10.050000000000001" customHeight="1" x14ac:dyDescent="0.2">
      <c r="A10" s="160"/>
      <c r="B10" s="160"/>
      <c r="C10" s="161"/>
      <c r="D10" s="161"/>
      <c r="E10" s="161"/>
      <c r="F10" s="161"/>
      <c r="G10" s="161"/>
      <c r="H10" s="161"/>
      <c r="I10" s="161"/>
      <c r="J10" s="161"/>
      <c r="K10" s="161"/>
      <c r="L10" s="161"/>
      <c r="M10" s="161"/>
      <c r="N10" s="161"/>
      <c r="O10" s="161"/>
      <c r="P10" s="161"/>
      <c r="Q10" s="161"/>
    </row>
    <row r="11" spans="1:17" ht="23.25" customHeight="1" x14ac:dyDescent="0.2">
      <c r="A11" s="416" t="s">
        <v>192</v>
      </c>
      <c r="B11" s="416"/>
      <c r="C11" s="416"/>
      <c r="D11" s="416"/>
      <c r="E11" s="416"/>
      <c r="F11" s="416"/>
      <c r="G11" s="416"/>
      <c r="H11" s="416"/>
      <c r="I11" s="416"/>
      <c r="J11" s="416"/>
      <c r="K11" s="416"/>
      <c r="L11" s="416"/>
      <c r="M11" s="416"/>
      <c r="N11" s="416"/>
      <c r="O11" s="416"/>
      <c r="P11" s="416"/>
      <c r="Q11" s="416"/>
    </row>
    <row r="12" spans="1:17" ht="75" customHeight="1" x14ac:dyDescent="0.2">
      <c r="A12" s="332" t="s">
        <v>158</v>
      </c>
      <c r="B12" s="332"/>
      <c r="C12" s="332"/>
      <c r="D12" s="332"/>
      <c r="E12" s="332"/>
      <c r="F12" s="332"/>
      <c r="G12" s="332"/>
      <c r="H12" s="332"/>
      <c r="I12" s="332"/>
      <c r="J12" s="332"/>
      <c r="K12" s="332"/>
      <c r="L12" s="332"/>
      <c r="M12" s="332"/>
      <c r="N12" s="332"/>
      <c r="O12" s="332"/>
      <c r="P12" s="332"/>
      <c r="Q12" s="332"/>
    </row>
    <row r="13" spans="1:17" ht="10.050000000000001" customHeight="1" x14ac:dyDescent="0.2">
      <c r="B13" s="162"/>
      <c r="C13" s="163"/>
      <c r="D13" s="163"/>
      <c r="E13" s="163"/>
      <c r="F13" s="163"/>
      <c r="G13" s="163"/>
      <c r="H13" s="163"/>
      <c r="I13" s="163"/>
      <c r="J13" s="163"/>
      <c r="K13" s="163"/>
      <c r="L13" s="163"/>
      <c r="M13" s="163"/>
      <c r="N13" s="163"/>
      <c r="O13" s="163"/>
    </row>
    <row r="14" spans="1:17" ht="10.050000000000001" customHeight="1" x14ac:dyDescent="0.2"/>
    <row r="15" spans="1:17" ht="20.25" customHeight="1" x14ac:dyDescent="0.2">
      <c r="A15" s="164" t="s">
        <v>15</v>
      </c>
      <c r="P15" s="165"/>
    </row>
    <row r="16" spans="1:17" ht="24" customHeight="1" x14ac:dyDescent="0.2">
      <c r="A16" s="166" t="s">
        <v>57</v>
      </c>
    </row>
    <row r="17" spans="1:17" ht="9" customHeight="1" thickBot="1" x14ac:dyDescent="0.25"/>
    <row r="18" spans="1:17" ht="34.5" customHeight="1" thickBot="1" x14ac:dyDescent="0.25">
      <c r="A18" s="333" t="s">
        <v>27</v>
      </c>
      <c r="B18" s="334"/>
      <c r="C18" s="417"/>
      <c r="D18" s="418"/>
      <c r="E18" s="418"/>
      <c r="F18" s="418"/>
      <c r="G18" s="418"/>
      <c r="H18" s="418"/>
      <c r="I18" s="418"/>
      <c r="J18" s="418"/>
      <c r="K18" s="418"/>
      <c r="L18" s="418"/>
      <c r="M18" s="418"/>
      <c r="N18" s="418"/>
      <c r="O18" s="418"/>
      <c r="P18" s="418"/>
      <c r="Q18" s="419"/>
    </row>
    <row r="19" spans="1:17" ht="34.5" customHeight="1" x14ac:dyDescent="0.2">
      <c r="A19" s="405" t="s">
        <v>524</v>
      </c>
      <c r="B19" s="406"/>
      <c r="C19" s="407" t="s">
        <v>50</v>
      </c>
      <c r="D19" s="407"/>
      <c r="E19" s="407"/>
      <c r="F19" s="407"/>
      <c r="G19" s="407"/>
      <c r="H19" s="407"/>
      <c r="I19" s="407"/>
      <c r="J19" s="407"/>
      <c r="K19" s="407"/>
      <c r="L19" s="407"/>
      <c r="M19" s="407"/>
      <c r="N19" s="407"/>
      <c r="O19" s="407"/>
      <c r="P19" s="407"/>
      <c r="Q19" s="408"/>
    </row>
    <row r="20" spans="1:17" ht="69.75" customHeight="1" thickBot="1" x14ac:dyDescent="0.25">
      <c r="A20" s="409" t="s">
        <v>28</v>
      </c>
      <c r="B20" s="410"/>
      <c r="C20" s="410"/>
      <c r="D20" s="423"/>
      <c r="E20" s="423"/>
      <c r="F20" s="424"/>
      <c r="G20" s="420" t="s">
        <v>129</v>
      </c>
      <c r="H20" s="421"/>
      <c r="I20" s="421"/>
      <c r="J20" s="421"/>
      <c r="K20" s="422"/>
      <c r="L20" s="410"/>
      <c r="M20" s="423"/>
      <c r="N20" s="423"/>
      <c r="O20" s="423"/>
      <c r="P20" s="423"/>
      <c r="Q20" s="429"/>
    </row>
    <row r="21" spans="1:17" ht="15" customHeight="1" thickBot="1" x14ac:dyDescent="0.25">
      <c r="A21" s="5"/>
      <c r="B21" s="167"/>
      <c r="C21" s="163"/>
      <c r="D21" s="163"/>
      <c r="E21" s="163"/>
      <c r="F21" s="167"/>
      <c r="G21" s="167"/>
      <c r="H21" s="163"/>
      <c r="I21" s="163"/>
      <c r="J21" s="163"/>
      <c r="K21" s="163"/>
      <c r="L21" s="5"/>
      <c r="M21" s="167"/>
      <c r="N21" s="163"/>
      <c r="O21" s="163"/>
      <c r="P21" s="163"/>
      <c r="Q21" s="163"/>
    </row>
    <row r="22" spans="1:17" ht="21.75" customHeight="1" x14ac:dyDescent="0.2">
      <c r="A22" s="168" t="s">
        <v>30</v>
      </c>
      <c r="B22" s="169"/>
      <c r="C22" s="169"/>
      <c r="D22" s="169"/>
      <c r="E22" s="169"/>
      <c r="F22" s="169"/>
      <c r="G22" s="169"/>
      <c r="H22" s="169"/>
      <c r="I22" s="169"/>
      <c r="J22" s="169"/>
      <c r="K22" s="169"/>
      <c r="L22" s="169"/>
      <c r="M22" s="169"/>
      <c r="N22" s="169"/>
      <c r="O22" s="169"/>
      <c r="P22" s="169"/>
      <c r="Q22" s="170"/>
    </row>
    <row r="23" spans="1:17" ht="35.1" customHeight="1" x14ac:dyDescent="0.2">
      <c r="A23" s="346" t="s">
        <v>140</v>
      </c>
      <c r="B23" s="256"/>
      <c r="C23" s="256"/>
      <c r="D23" s="256"/>
      <c r="E23" s="256"/>
      <c r="F23" s="256"/>
      <c r="G23" s="256"/>
      <c r="H23" s="256"/>
      <c r="I23" s="256"/>
      <c r="J23" s="256"/>
      <c r="K23" s="256"/>
      <c r="L23" s="256"/>
      <c r="M23" s="256"/>
      <c r="N23" s="256"/>
      <c r="O23" s="256"/>
      <c r="P23" s="256"/>
      <c r="Q23" s="257"/>
    </row>
    <row r="24" spans="1:17" ht="58.5" customHeight="1" thickBot="1" x14ac:dyDescent="0.25">
      <c r="A24" s="347" t="s">
        <v>143</v>
      </c>
      <c r="B24" s="266"/>
      <c r="C24" s="266"/>
      <c r="D24" s="266"/>
      <c r="E24" s="266"/>
      <c r="F24" s="266"/>
      <c r="G24" s="266"/>
      <c r="H24" s="266"/>
      <c r="I24" s="266"/>
      <c r="J24" s="266"/>
      <c r="K24" s="266"/>
      <c r="L24" s="266"/>
      <c r="M24" s="266"/>
      <c r="N24" s="266"/>
      <c r="O24" s="266"/>
      <c r="P24" s="266"/>
      <c r="Q24" s="267"/>
    </row>
    <row r="25" spans="1:17" ht="15" customHeight="1" x14ac:dyDescent="0.2">
      <c r="A25" s="256"/>
      <c r="B25" s="256"/>
      <c r="C25" s="256"/>
      <c r="D25" s="256"/>
      <c r="E25" s="256"/>
      <c r="F25" s="256"/>
      <c r="G25" s="256"/>
      <c r="H25" s="256"/>
      <c r="I25" s="256"/>
      <c r="J25" s="256"/>
      <c r="K25" s="256"/>
      <c r="L25" s="256"/>
      <c r="M25" s="256"/>
      <c r="N25" s="256"/>
      <c r="O25" s="256"/>
      <c r="P25" s="256"/>
      <c r="Q25" s="256"/>
    </row>
    <row r="26" spans="1:17" ht="29.25" customHeight="1" thickBot="1" x14ac:dyDescent="0.25">
      <c r="A26" s="1" t="s">
        <v>16</v>
      </c>
    </row>
    <row r="27" spans="1:17" ht="15" thickBot="1" x14ac:dyDescent="0.25">
      <c r="A27" s="164" t="s">
        <v>17</v>
      </c>
      <c r="P27" s="428" t="s">
        <v>51</v>
      </c>
      <c r="Q27" s="337"/>
    </row>
    <row r="28" spans="1:17" ht="54.75" customHeight="1" x14ac:dyDescent="0.2">
      <c r="A28" s="2" t="s">
        <v>42</v>
      </c>
      <c r="B28" s="425" t="s">
        <v>130</v>
      </c>
      <c r="C28" s="270"/>
      <c r="D28" s="270"/>
      <c r="E28" s="270"/>
      <c r="F28" s="270"/>
      <c r="G28" s="270"/>
      <c r="H28" s="270"/>
      <c r="I28" s="270"/>
      <c r="J28" s="270"/>
      <c r="K28" s="270"/>
      <c r="L28" s="270"/>
      <c r="M28" s="270"/>
      <c r="N28" s="270"/>
      <c r="O28" s="271"/>
      <c r="P28" s="317"/>
      <c r="Q28" s="318"/>
    </row>
    <row r="29" spans="1:17" ht="30" customHeight="1" x14ac:dyDescent="0.2">
      <c r="A29" s="3" t="s">
        <v>4</v>
      </c>
      <c r="B29" s="234" t="s">
        <v>131</v>
      </c>
      <c r="C29" s="234"/>
      <c r="D29" s="234"/>
      <c r="E29" s="234"/>
      <c r="F29" s="234"/>
      <c r="G29" s="234"/>
      <c r="H29" s="234"/>
      <c r="I29" s="234"/>
      <c r="J29" s="234"/>
      <c r="K29" s="234"/>
      <c r="L29" s="234"/>
      <c r="M29" s="234"/>
      <c r="N29" s="234"/>
      <c r="O29" s="278"/>
      <c r="P29" s="295"/>
      <c r="Q29" s="296"/>
    </row>
    <row r="30" spans="1:17" ht="54.75" customHeight="1" x14ac:dyDescent="0.2">
      <c r="A30" s="3" t="s">
        <v>6</v>
      </c>
      <c r="B30" s="234" t="s">
        <v>62</v>
      </c>
      <c r="C30" s="234"/>
      <c r="D30" s="234"/>
      <c r="E30" s="234"/>
      <c r="F30" s="234"/>
      <c r="G30" s="234"/>
      <c r="H30" s="234"/>
      <c r="I30" s="234"/>
      <c r="J30" s="234"/>
      <c r="K30" s="234"/>
      <c r="L30" s="234"/>
      <c r="M30" s="234"/>
      <c r="N30" s="234"/>
      <c r="O30" s="278"/>
      <c r="P30" s="295"/>
      <c r="Q30" s="296"/>
    </row>
    <row r="31" spans="1:17" ht="30" customHeight="1" x14ac:dyDescent="0.2">
      <c r="A31" s="3" t="s">
        <v>45</v>
      </c>
      <c r="B31" s="426" t="s">
        <v>2</v>
      </c>
      <c r="C31" s="426"/>
      <c r="D31" s="426"/>
      <c r="E31" s="426"/>
      <c r="F31" s="426"/>
      <c r="G31" s="426"/>
      <c r="H31" s="426"/>
      <c r="I31" s="426"/>
      <c r="J31" s="426"/>
      <c r="K31" s="426"/>
      <c r="L31" s="426"/>
      <c r="M31" s="426"/>
      <c r="N31" s="426"/>
      <c r="O31" s="427"/>
      <c r="P31" s="295"/>
      <c r="Q31" s="296"/>
    </row>
    <row r="32" spans="1:17" ht="48" customHeight="1" x14ac:dyDescent="0.2">
      <c r="A32" s="3" t="s">
        <v>59</v>
      </c>
      <c r="B32" s="329" t="s">
        <v>525</v>
      </c>
      <c r="C32" s="330"/>
      <c r="D32" s="330"/>
      <c r="E32" s="330"/>
      <c r="F32" s="330"/>
      <c r="G32" s="330"/>
      <c r="H32" s="330"/>
      <c r="I32" s="330"/>
      <c r="J32" s="330"/>
      <c r="K32" s="330"/>
      <c r="L32" s="330"/>
      <c r="M32" s="330"/>
      <c r="N32" s="330"/>
      <c r="O32" s="331"/>
      <c r="P32" s="295"/>
      <c r="Q32" s="296"/>
    </row>
    <row r="33" spans="1:17" ht="45" customHeight="1" thickBot="1" x14ac:dyDescent="0.25">
      <c r="A33" s="4" t="s">
        <v>47</v>
      </c>
      <c r="B33" s="276" t="s">
        <v>61</v>
      </c>
      <c r="C33" s="276"/>
      <c r="D33" s="276"/>
      <c r="E33" s="276"/>
      <c r="F33" s="276"/>
      <c r="G33" s="276"/>
      <c r="H33" s="276"/>
      <c r="I33" s="276"/>
      <c r="J33" s="276"/>
      <c r="K33" s="276"/>
      <c r="L33" s="276"/>
      <c r="M33" s="276"/>
      <c r="N33" s="276"/>
      <c r="O33" s="277"/>
      <c r="P33" s="281"/>
      <c r="Q33" s="282"/>
    </row>
    <row r="34" spans="1:17" ht="30" customHeight="1" x14ac:dyDescent="0.2"/>
    <row r="35" spans="1:17" ht="15" thickBot="1" x14ac:dyDescent="0.25">
      <c r="A35" s="164" t="s">
        <v>20</v>
      </c>
    </row>
    <row r="36" spans="1:17" ht="60" customHeight="1" x14ac:dyDescent="0.2">
      <c r="A36" s="171" t="s">
        <v>18</v>
      </c>
      <c r="B36" s="311" t="s">
        <v>56</v>
      </c>
      <c r="C36" s="311"/>
      <c r="D36" s="311"/>
      <c r="E36" s="311"/>
      <c r="F36" s="311"/>
      <c r="G36" s="311"/>
      <c r="H36" s="311"/>
      <c r="I36" s="311"/>
      <c r="J36" s="311"/>
      <c r="K36" s="311"/>
      <c r="L36" s="311"/>
      <c r="M36" s="311"/>
      <c r="N36" s="311"/>
      <c r="O36" s="312"/>
      <c r="P36" s="317"/>
      <c r="Q36" s="318"/>
    </row>
    <row r="37" spans="1:17" ht="45" customHeight="1" x14ac:dyDescent="0.2">
      <c r="A37" s="172" t="s">
        <v>19</v>
      </c>
      <c r="B37" s="327" t="s">
        <v>113</v>
      </c>
      <c r="C37" s="327"/>
      <c r="D37" s="327"/>
      <c r="E37" s="327"/>
      <c r="F37" s="327"/>
      <c r="G37" s="327"/>
      <c r="H37" s="327"/>
      <c r="I37" s="327"/>
      <c r="J37" s="327"/>
      <c r="K37" s="327"/>
      <c r="L37" s="327"/>
      <c r="M37" s="327"/>
      <c r="N37" s="327"/>
      <c r="O37" s="328"/>
      <c r="P37" s="307"/>
      <c r="Q37" s="308"/>
    </row>
    <row r="38" spans="1:17" ht="32.549999999999997" customHeight="1" x14ac:dyDescent="0.2">
      <c r="A38" s="173" t="s">
        <v>201</v>
      </c>
      <c r="B38" s="327" t="s">
        <v>203</v>
      </c>
      <c r="C38" s="327"/>
      <c r="D38" s="327"/>
      <c r="E38" s="327"/>
      <c r="F38" s="327"/>
      <c r="G38" s="327"/>
      <c r="H38" s="327"/>
      <c r="I38" s="327"/>
      <c r="J38" s="327"/>
      <c r="K38" s="327"/>
      <c r="L38" s="327"/>
      <c r="M38" s="327"/>
      <c r="N38" s="327"/>
      <c r="O38" s="328"/>
      <c r="P38" s="307"/>
      <c r="Q38" s="308"/>
    </row>
    <row r="39" spans="1:17" ht="45" customHeight="1" x14ac:dyDescent="0.2">
      <c r="A39" s="174" t="s">
        <v>197</v>
      </c>
      <c r="B39" s="234" t="s">
        <v>205</v>
      </c>
      <c r="C39" s="234"/>
      <c r="D39" s="234"/>
      <c r="E39" s="234"/>
      <c r="F39" s="234"/>
      <c r="G39" s="234"/>
      <c r="H39" s="234"/>
      <c r="I39" s="234"/>
      <c r="J39" s="234"/>
      <c r="K39" s="234"/>
      <c r="L39" s="234"/>
      <c r="M39" s="234"/>
      <c r="N39" s="234"/>
      <c r="O39" s="278"/>
      <c r="P39" s="295"/>
      <c r="Q39" s="296"/>
    </row>
    <row r="40" spans="1:17" ht="32.549999999999997" customHeight="1" thickBot="1" x14ac:dyDescent="0.25">
      <c r="A40" s="175" t="s">
        <v>202</v>
      </c>
      <c r="B40" s="342" t="s">
        <v>204</v>
      </c>
      <c r="C40" s="342"/>
      <c r="D40" s="342"/>
      <c r="E40" s="342"/>
      <c r="F40" s="342"/>
      <c r="G40" s="342"/>
      <c r="H40" s="342"/>
      <c r="I40" s="342"/>
      <c r="J40" s="342"/>
      <c r="K40" s="342"/>
      <c r="L40" s="342"/>
      <c r="M40" s="342"/>
      <c r="N40" s="342"/>
      <c r="O40" s="343"/>
      <c r="P40" s="254"/>
      <c r="Q40" s="255"/>
    </row>
    <row r="41" spans="1:17" ht="29.25" customHeight="1" x14ac:dyDescent="0.2"/>
    <row r="42" spans="1:17" ht="15" thickBot="1" x14ac:dyDescent="0.25">
      <c r="A42" s="164" t="s">
        <v>58</v>
      </c>
    </row>
    <row r="43" spans="1:17" ht="175.5" customHeight="1" x14ac:dyDescent="0.2">
      <c r="A43" s="171" t="s">
        <v>18</v>
      </c>
      <c r="B43" s="311" t="s">
        <v>193</v>
      </c>
      <c r="C43" s="311"/>
      <c r="D43" s="311"/>
      <c r="E43" s="311"/>
      <c r="F43" s="311"/>
      <c r="G43" s="311"/>
      <c r="H43" s="311"/>
      <c r="I43" s="311"/>
      <c r="J43" s="311"/>
      <c r="K43" s="311"/>
      <c r="L43" s="311"/>
      <c r="M43" s="311"/>
      <c r="N43" s="311"/>
      <c r="O43" s="312"/>
      <c r="P43" s="317"/>
      <c r="Q43" s="318"/>
    </row>
    <row r="44" spans="1:17" ht="54.6" customHeight="1" x14ac:dyDescent="0.2">
      <c r="A44" s="3" t="s">
        <v>103</v>
      </c>
      <c r="B44" s="239" t="s">
        <v>194</v>
      </c>
      <c r="C44" s="239"/>
      <c r="D44" s="239"/>
      <c r="E44" s="239"/>
      <c r="F44" s="239"/>
      <c r="G44" s="239"/>
      <c r="H44" s="239"/>
      <c r="I44" s="239"/>
      <c r="J44" s="239"/>
      <c r="K44" s="239"/>
      <c r="L44" s="239"/>
      <c r="M44" s="239"/>
      <c r="N44" s="239"/>
      <c r="O44" s="240"/>
      <c r="P44" s="241"/>
      <c r="Q44" s="242"/>
    </row>
    <row r="45" spans="1:17" ht="57" customHeight="1" thickBot="1" x14ac:dyDescent="0.25">
      <c r="A45" s="175" t="s">
        <v>87</v>
      </c>
      <c r="B45" s="243" t="s">
        <v>195</v>
      </c>
      <c r="C45" s="243"/>
      <c r="D45" s="243"/>
      <c r="E45" s="243"/>
      <c r="F45" s="243"/>
      <c r="G45" s="243"/>
      <c r="H45" s="243"/>
      <c r="I45" s="243"/>
      <c r="J45" s="243"/>
      <c r="K45" s="243"/>
      <c r="L45" s="243"/>
      <c r="M45" s="243"/>
      <c r="N45" s="243"/>
      <c r="O45" s="244"/>
      <c r="P45" s="281"/>
      <c r="Q45" s="282"/>
    </row>
    <row r="46" spans="1:17" ht="25.5" customHeight="1" x14ac:dyDescent="0.2"/>
    <row r="47" spans="1:17" ht="14.4" x14ac:dyDescent="0.2">
      <c r="A47" s="164" t="s">
        <v>104</v>
      </c>
    </row>
    <row r="48" spans="1:17" ht="36.75" customHeight="1" thickBot="1" x14ac:dyDescent="0.25">
      <c r="A48" s="332" t="s">
        <v>526</v>
      </c>
      <c r="B48" s="332"/>
      <c r="C48" s="332"/>
      <c r="D48" s="332"/>
      <c r="E48" s="332"/>
      <c r="F48" s="332"/>
      <c r="G48" s="332"/>
      <c r="H48" s="332"/>
      <c r="I48" s="332"/>
      <c r="J48" s="332"/>
      <c r="K48" s="332"/>
      <c r="L48" s="332"/>
      <c r="M48" s="332"/>
      <c r="N48" s="332"/>
      <c r="O48" s="176"/>
      <c r="P48" s="176"/>
      <c r="Q48" s="176"/>
    </row>
    <row r="49" spans="1:16" ht="22.5" customHeight="1" thickBot="1" x14ac:dyDescent="0.25">
      <c r="A49" s="333" t="s">
        <v>527</v>
      </c>
      <c r="B49" s="334"/>
      <c r="C49" s="177" t="s">
        <v>155</v>
      </c>
      <c r="D49" s="335" t="s">
        <v>154</v>
      </c>
      <c r="E49" s="336"/>
      <c r="F49" s="335" t="s">
        <v>153</v>
      </c>
      <c r="G49" s="336"/>
      <c r="H49" s="335" t="s">
        <v>152</v>
      </c>
      <c r="I49" s="336"/>
      <c r="J49" s="335" t="s">
        <v>151</v>
      </c>
      <c r="K49" s="336"/>
      <c r="L49" s="335" t="s">
        <v>148</v>
      </c>
      <c r="M49" s="337"/>
    </row>
    <row r="50" spans="1:16" ht="23.25" customHeight="1" x14ac:dyDescent="0.2">
      <c r="A50" s="338" t="s">
        <v>21</v>
      </c>
      <c r="B50" s="339"/>
      <c r="C50" s="178"/>
      <c r="D50" s="340"/>
      <c r="E50" s="341"/>
      <c r="F50" s="340"/>
      <c r="G50" s="341"/>
      <c r="H50" s="340"/>
      <c r="I50" s="341"/>
      <c r="J50" s="340"/>
      <c r="K50" s="341"/>
      <c r="L50" s="340"/>
      <c r="M50" s="348"/>
    </row>
    <row r="51" spans="1:16" ht="23.25" customHeight="1" thickBot="1" x14ac:dyDescent="0.25">
      <c r="A51" s="349" t="s">
        <v>22</v>
      </c>
      <c r="B51" s="350"/>
      <c r="C51" s="179"/>
      <c r="D51" s="290"/>
      <c r="E51" s="356"/>
      <c r="F51" s="290"/>
      <c r="G51" s="356"/>
      <c r="H51" s="290"/>
      <c r="I51" s="356"/>
      <c r="J51" s="290"/>
      <c r="K51" s="356"/>
      <c r="L51" s="290"/>
      <c r="M51" s="357"/>
    </row>
    <row r="52" spans="1:16" ht="23.25" customHeight="1" thickBot="1" x14ac:dyDescent="0.25">
      <c r="A52" s="436" t="s">
        <v>23</v>
      </c>
      <c r="B52" s="437"/>
      <c r="C52" s="200">
        <f>C50+C51</f>
        <v>0</v>
      </c>
      <c r="D52" s="432">
        <f>D50+D51</f>
        <v>0</v>
      </c>
      <c r="E52" s="435"/>
      <c r="F52" s="432">
        <f>F50+F51</f>
        <v>0</v>
      </c>
      <c r="G52" s="435"/>
      <c r="H52" s="432">
        <f>H50+H51</f>
        <v>0</v>
      </c>
      <c r="I52" s="435"/>
      <c r="J52" s="432">
        <f>J50+J51</f>
        <v>0</v>
      </c>
      <c r="K52" s="435"/>
      <c r="L52" s="432">
        <f>L50+L51</f>
        <v>0</v>
      </c>
      <c r="M52" s="433"/>
    </row>
    <row r="53" spans="1:16" ht="23.25" customHeight="1" x14ac:dyDescent="0.2">
      <c r="A53" s="349" t="s">
        <v>24</v>
      </c>
      <c r="B53" s="350"/>
      <c r="C53" s="179"/>
      <c r="D53" s="430"/>
      <c r="E53" s="431"/>
      <c r="F53" s="430"/>
      <c r="G53" s="431"/>
      <c r="H53" s="430"/>
      <c r="I53" s="431"/>
      <c r="J53" s="430"/>
      <c r="K53" s="431"/>
      <c r="L53" s="430"/>
      <c r="M53" s="434"/>
    </row>
    <row r="54" spans="1:16" ht="23.25" customHeight="1" thickBot="1" x14ac:dyDescent="0.25">
      <c r="A54" s="289" t="s">
        <v>25</v>
      </c>
      <c r="B54" s="358"/>
      <c r="C54" s="201"/>
      <c r="D54" s="290"/>
      <c r="E54" s="356"/>
      <c r="F54" s="290"/>
      <c r="G54" s="356"/>
      <c r="H54" s="290"/>
      <c r="I54" s="356"/>
      <c r="J54" s="290"/>
      <c r="K54" s="356"/>
      <c r="L54" s="290"/>
      <c r="M54" s="357"/>
    </row>
    <row r="55" spans="1:16" ht="23.25" customHeight="1" thickBot="1" x14ac:dyDescent="0.25">
      <c r="A55" s="460" t="s">
        <v>3</v>
      </c>
      <c r="B55" s="489"/>
      <c r="C55" s="202">
        <f>C52+C53+C54</f>
        <v>0</v>
      </c>
      <c r="D55" s="354">
        <f>D52+D53+D54</f>
        <v>0</v>
      </c>
      <c r="E55" s="490"/>
      <c r="F55" s="354">
        <f>F52+F53+F54</f>
        <v>0</v>
      </c>
      <c r="G55" s="490"/>
      <c r="H55" s="354">
        <f>H52+H53+H54</f>
        <v>0</v>
      </c>
      <c r="I55" s="490"/>
      <c r="J55" s="354">
        <f>J52+J53+J54</f>
        <v>0</v>
      </c>
      <c r="K55" s="490"/>
      <c r="L55" s="354">
        <f>L52+L53+L54</f>
        <v>0</v>
      </c>
      <c r="M55" s="355"/>
    </row>
    <row r="56" spans="1:16" ht="13.8" thickBot="1" x14ac:dyDescent="0.25"/>
    <row r="57" spans="1:16" ht="22.5" customHeight="1" x14ac:dyDescent="0.2">
      <c r="A57" s="203" t="s">
        <v>29</v>
      </c>
      <c r="B57" s="204"/>
      <c r="C57" s="204"/>
      <c r="D57" s="204"/>
      <c r="E57" s="204"/>
      <c r="F57" s="204"/>
      <c r="G57" s="204"/>
      <c r="H57" s="204"/>
      <c r="I57" s="204"/>
      <c r="J57" s="204"/>
      <c r="K57" s="204"/>
      <c r="L57" s="204"/>
      <c r="M57" s="204"/>
      <c r="N57" s="204"/>
      <c r="O57" s="204"/>
      <c r="P57" s="205"/>
    </row>
    <row r="58" spans="1:16" ht="20.100000000000001" customHeight="1" thickBot="1" x14ac:dyDescent="0.25">
      <c r="A58" s="351" t="s">
        <v>107</v>
      </c>
      <c r="B58" s="352"/>
      <c r="C58" s="352"/>
      <c r="D58" s="352"/>
      <c r="E58" s="352"/>
      <c r="F58" s="352"/>
      <c r="G58" s="352"/>
      <c r="H58" s="352"/>
      <c r="I58" s="352"/>
      <c r="J58" s="352"/>
      <c r="K58" s="352"/>
      <c r="L58" s="352"/>
      <c r="M58" s="352"/>
      <c r="N58" s="352"/>
      <c r="O58" s="352"/>
      <c r="P58" s="353"/>
    </row>
    <row r="59" spans="1:16" ht="27.75" customHeight="1" x14ac:dyDescent="0.2"/>
    <row r="60" spans="1:16" ht="14.4" x14ac:dyDescent="0.2">
      <c r="A60" s="164" t="s">
        <v>112</v>
      </c>
    </row>
    <row r="61" spans="1:16" ht="13.8" thickBot="1" x14ac:dyDescent="0.25">
      <c r="A61" s="332" t="s">
        <v>529</v>
      </c>
      <c r="B61" s="332"/>
      <c r="C61" s="332"/>
      <c r="D61" s="332"/>
      <c r="E61" s="332"/>
      <c r="F61" s="332"/>
      <c r="G61" s="332"/>
      <c r="H61" s="332"/>
      <c r="I61" s="332"/>
      <c r="J61" s="332"/>
      <c r="K61" s="332"/>
      <c r="L61" s="332"/>
      <c r="M61" s="332"/>
      <c r="N61" s="332"/>
    </row>
    <row r="62" spans="1:16" ht="22.5" customHeight="1" thickBot="1" x14ac:dyDescent="0.25">
      <c r="A62" s="333"/>
      <c r="B62" s="334"/>
      <c r="C62" s="333" t="s">
        <v>528</v>
      </c>
      <c r="D62" s="334"/>
      <c r="E62" s="359" t="s">
        <v>155</v>
      </c>
      <c r="F62" s="359"/>
      <c r="G62" s="359" t="s">
        <v>154</v>
      </c>
      <c r="H62" s="359"/>
      <c r="I62" s="359" t="s">
        <v>156</v>
      </c>
      <c r="J62" s="359"/>
      <c r="K62" s="359" t="s">
        <v>152</v>
      </c>
      <c r="L62" s="359"/>
      <c r="M62" s="359" t="s">
        <v>151</v>
      </c>
      <c r="N62" s="359"/>
      <c r="O62" s="359" t="s">
        <v>157</v>
      </c>
      <c r="P62" s="438"/>
    </row>
    <row r="63" spans="1:16" ht="23.25" customHeight="1" x14ac:dyDescent="0.2">
      <c r="A63" s="441" t="s">
        <v>111</v>
      </c>
      <c r="B63" s="442"/>
      <c r="C63" s="431" t="s">
        <v>102</v>
      </c>
      <c r="D63" s="430"/>
      <c r="E63" s="439"/>
      <c r="F63" s="439"/>
      <c r="G63" s="439"/>
      <c r="H63" s="439"/>
      <c r="I63" s="439"/>
      <c r="J63" s="439"/>
      <c r="K63" s="439"/>
      <c r="L63" s="439"/>
      <c r="M63" s="439"/>
      <c r="N63" s="439"/>
      <c r="O63" s="439"/>
      <c r="P63" s="440"/>
    </row>
    <row r="64" spans="1:16" ht="23.25" customHeight="1" x14ac:dyDescent="0.2">
      <c r="A64" s="443"/>
      <c r="B64" s="444"/>
      <c r="C64" s="287" t="s">
        <v>108</v>
      </c>
      <c r="D64" s="288"/>
      <c r="E64" s="268"/>
      <c r="F64" s="268"/>
      <c r="G64" s="268"/>
      <c r="H64" s="268"/>
      <c r="I64" s="268"/>
      <c r="J64" s="268"/>
      <c r="K64" s="268"/>
      <c r="L64" s="268"/>
      <c r="M64" s="268"/>
      <c r="N64" s="268"/>
      <c r="O64" s="268"/>
      <c r="P64" s="269"/>
    </row>
    <row r="65" spans="1:17" ht="23.25" customHeight="1" thickBot="1" x14ac:dyDescent="0.25">
      <c r="A65" s="443"/>
      <c r="B65" s="444"/>
      <c r="C65" s="453" t="s">
        <v>249</v>
      </c>
      <c r="D65" s="454"/>
      <c r="E65" s="268"/>
      <c r="F65" s="268"/>
      <c r="G65" s="268"/>
      <c r="H65" s="268"/>
      <c r="I65" s="268"/>
      <c r="J65" s="268"/>
      <c r="K65" s="268"/>
      <c r="L65" s="268"/>
      <c r="M65" s="268"/>
      <c r="N65" s="268"/>
      <c r="O65" s="268"/>
      <c r="P65" s="269"/>
    </row>
    <row r="66" spans="1:17" ht="23.25" customHeight="1" thickBot="1" x14ac:dyDescent="0.25">
      <c r="A66" s="445"/>
      <c r="B66" s="446"/>
      <c r="C66" s="436" t="s">
        <v>110</v>
      </c>
      <c r="D66" s="459"/>
      <c r="E66" s="325">
        <f>E63+E64</f>
        <v>0</v>
      </c>
      <c r="F66" s="325"/>
      <c r="G66" s="325">
        <f>G63+G64</f>
        <v>0</v>
      </c>
      <c r="H66" s="325"/>
      <c r="I66" s="325">
        <f t="shared" ref="I66" si="0">I63+I64</f>
        <v>0</v>
      </c>
      <c r="J66" s="325"/>
      <c r="K66" s="325">
        <f t="shared" ref="K66" si="1">K63+K64</f>
        <v>0</v>
      </c>
      <c r="L66" s="325"/>
      <c r="M66" s="325">
        <f t="shared" ref="M66" si="2">M63+M64</f>
        <v>0</v>
      </c>
      <c r="N66" s="325"/>
      <c r="O66" s="325">
        <f t="shared" ref="O66" si="3">O63+O64</f>
        <v>0</v>
      </c>
      <c r="P66" s="326"/>
    </row>
    <row r="67" spans="1:17" ht="23.25" customHeight="1" x14ac:dyDescent="0.2">
      <c r="A67" s="447" t="s">
        <v>109</v>
      </c>
      <c r="B67" s="448"/>
      <c r="C67" s="349" t="s">
        <v>102</v>
      </c>
      <c r="D67" s="288"/>
      <c r="E67" s="321"/>
      <c r="F67" s="321"/>
      <c r="G67" s="321"/>
      <c r="H67" s="321"/>
      <c r="I67" s="321"/>
      <c r="J67" s="321"/>
      <c r="K67" s="321"/>
      <c r="L67" s="321"/>
      <c r="M67" s="321"/>
      <c r="N67" s="321"/>
      <c r="O67" s="321"/>
      <c r="P67" s="322"/>
    </row>
    <row r="68" spans="1:17" ht="23.25" customHeight="1" x14ac:dyDescent="0.2">
      <c r="A68" s="447"/>
      <c r="B68" s="448"/>
      <c r="C68" s="289" t="s">
        <v>108</v>
      </c>
      <c r="D68" s="290"/>
      <c r="E68" s="268"/>
      <c r="F68" s="268"/>
      <c r="G68" s="268"/>
      <c r="H68" s="268"/>
      <c r="I68" s="268"/>
      <c r="J68" s="268"/>
      <c r="K68" s="268"/>
      <c r="L68" s="268"/>
      <c r="M68" s="268"/>
      <c r="N68" s="268"/>
      <c r="O68" s="268"/>
      <c r="P68" s="269"/>
    </row>
    <row r="69" spans="1:17" ht="23.25" customHeight="1" thickBot="1" x14ac:dyDescent="0.25">
      <c r="A69" s="447"/>
      <c r="B69" s="448"/>
      <c r="C69" s="453" t="s">
        <v>249</v>
      </c>
      <c r="D69" s="454"/>
      <c r="E69" s="323"/>
      <c r="F69" s="323"/>
      <c r="G69" s="323"/>
      <c r="H69" s="323"/>
      <c r="I69" s="323"/>
      <c r="J69" s="323"/>
      <c r="K69" s="323"/>
      <c r="L69" s="323"/>
      <c r="M69" s="323"/>
      <c r="N69" s="323"/>
      <c r="O69" s="323"/>
      <c r="P69" s="324"/>
    </row>
    <row r="70" spans="1:17" ht="23.25" customHeight="1" thickBot="1" x14ac:dyDescent="0.25">
      <c r="A70" s="449"/>
      <c r="B70" s="450"/>
      <c r="C70" s="460" t="s">
        <v>110</v>
      </c>
      <c r="D70" s="461"/>
      <c r="E70" s="455">
        <f>E67+E68</f>
        <v>0</v>
      </c>
      <c r="F70" s="455"/>
      <c r="G70" s="455">
        <f>G67+G68</f>
        <v>0</v>
      </c>
      <c r="H70" s="455"/>
      <c r="I70" s="455">
        <f>I67+I68</f>
        <v>0</v>
      </c>
      <c r="J70" s="455"/>
      <c r="K70" s="455">
        <f t="shared" ref="K70" si="4">K67+K68</f>
        <v>0</v>
      </c>
      <c r="L70" s="455"/>
      <c r="M70" s="455">
        <f t="shared" ref="M70" si="5">M67+M68</f>
        <v>0</v>
      </c>
      <c r="N70" s="455"/>
      <c r="O70" s="455">
        <f t="shared" ref="O70" si="6">O67+O68</f>
        <v>0</v>
      </c>
      <c r="P70" s="456"/>
    </row>
    <row r="71" spans="1:17" ht="23.25" customHeight="1" x14ac:dyDescent="0.2">
      <c r="A71" s="451" t="s">
        <v>110</v>
      </c>
      <c r="B71" s="452"/>
      <c r="C71" s="349" t="s">
        <v>102</v>
      </c>
      <c r="D71" s="288"/>
      <c r="E71" s="321">
        <f>E63+E67</f>
        <v>0</v>
      </c>
      <c r="F71" s="321"/>
      <c r="G71" s="321">
        <f>G63+G67</f>
        <v>0</v>
      </c>
      <c r="H71" s="321"/>
      <c r="I71" s="321">
        <f>I63+I67</f>
        <v>0</v>
      </c>
      <c r="J71" s="321"/>
      <c r="K71" s="321">
        <f>K63+K67</f>
        <v>0</v>
      </c>
      <c r="L71" s="321"/>
      <c r="M71" s="321">
        <f>M63+M67</f>
        <v>0</v>
      </c>
      <c r="N71" s="321"/>
      <c r="O71" s="321">
        <f>O63+O67</f>
        <v>0</v>
      </c>
      <c r="P71" s="322"/>
    </row>
    <row r="72" spans="1:17" ht="23.25" customHeight="1" x14ac:dyDescent="0.2">
      <c r="A72" s="447"/>
      <c r="B72" s="448"/>
      <c r="C72" s="289" t="s">
        <v>108</v>
      </c>
      <c r="D72" s="290"/>
      <c r="E72" s="268">
        <f>E64+E68</f>
        <v>0</v>
      </c>
      <c r="F72" s="268"/>
      <c r="G72" s="268">
        <f>G64+G68</f>
        <v>0</v>
      </c>
      <c r="H72" s="268"/>
      <c r="I72" s="268">
        <f>I64+I68</f>
        <v>0</v>
      </c>
      <c r="J72" s="268"/>
      <c r="K72" s="268">
        <f>K64+K68</f>
        <v>0</v>
      </c>
      <c r="L72" s="268"/>
      <c r="M72" s="268">
        <f>M64+M68</f>
        <v>0</v>
      </c>
      <c r="N72" s="268"/>
      <c r="O72" s="268">
        <f>O64+O68</f>
        <v>0</v>
      </c>
      <c r="P72" s="269"/>
    </row>
    <row r="73" spans="1:17" ht="23.25" customHeight="1" thickBot="1" x14ac:dyDescent="0.25">
      <c r="A73" s="447"/>
      <c r="B73" s="448"/>
      <c r="C73" s="453" t="s">
        <v>249</v>
      </c>
      <c r="D73" s="454"/>
      <c r="E73" s="323">
        <f>E65+E69</f>
        <v>0</v>
      </c>
      <c r="F73" s="323"/>
      <c r="G73" s="323">
        <f>G65+G69</f>
        <v>0</v>
      </c>
      <c r="H73" s="323"/>
      <c r="I73" s="323">
        <f>I65+I69</f>
        <v>0</v>
      </c>
      <c r="J73" s="323"/>
      <c r="K73" s="323">
        <f>K65+K69</f>
        <v>0</v>
      </c>
      <c r="L73" s="323"/>
      <c r="M73" s="323">
        <f>M65+M69</f>
        <v>0</v>
      </c>
      <c r="N73" s="323"/>
      <c r="O73" s="323">
        <f>O65+O69</f>
        <v>0</v>
      </c>
      <c r="P73" s="324"/>
    </row>
    <row r="74" spans="1:17" ht="23.25" customHeight="1" thickBot="1" x14ac:dyDescent="0.25">
      <c r="A74" s="449"/>
      <c r="B74" s="450"/>
      <c r="C74" s="457" t="s">
        <v>110</v>
      </c>
      <c r="D74" s="458"/>
      <c r="E74" s="274">
        <f>E66+E70</f>
        <v>0</v>
      </c>
      <c r="F74" s="274"/>
      <c r="G74" s="274">
        <f>G66+G70</f>
        <v>0</v>
      </c>
      <c r="H74" s="274"/>
      <c r="I74" s="274">
        <f>I66+I70</f>
        <v>0</v>
      </c>
      <c r="J74" s="274"/>
      <c r="K74" s="274">
        <f>K66+K70</f>
        <v>0</v>
      </c>
      <c r="L74" s="274"/>
      <c r="M74" s="274">
        <f>M66+M70</f>
        <v>0</v>
      </c>
      <c r="N74" s="274"/>
      <c r="O74" s="274">
        <f>O66+O70</f>
        <v>0</v>
      </c>
      <c r="P74" s="275"/>
    </row>
    <row r="75" spans="1:17" ht="27" customHeight="1" x14ac:dyDescent="0.2">
      <c r="A75" s="186" t="s">
        <v>504</v>
      </c>
    </row>
    <row r="76" spans="1:17" ht="29.25" customHeight="1" x14ac:dyDescent="0.2">
      <c r="A76" s="164" t="s">
        <v>31</v>
      </c>
    </row>
    <row r="77" spans="1:17" ht="13.8" thickBot="1" x14ac:dyDescent="0.25">
      <c r="A77" s="166" t="s">
        <v>114</v>
      </c>
    </row>
    <row r="78" spans="1:17" ht="75" customHeight="1" x14ac:dyDescent="0.2">
      <c r="A78" s="2" t="s">
        <v>42</v>
      </c>
      <c r="B78" s="311" t="s">
        <v>141</v>
      </c>
      <c r="C78" s="311"/>
      <c r="D78" s="311"/>
      <c r="E78" s="311"/>
      <c r="F78" s="311"/>
      <c r="G78" s="311"/>
      <c r="H78" s="311"/>
      <c r="I78" s="311"/>
      <c r="J78" s="311"/>
      <c r="K78" s="311"/>
      <c r="L78" s="311"/>
      <c r="M78" s="311"/>
      <c r="N78" s="311"/>
      <c r="O78" s="312"/>
      <c r="P78" s="317"/>
      <c r="Q78" s="318"/>
    </row>
    <row r="79" spans="1:17" ht="50.25" customHeight="1" x14ac:dyDescent="0.2">
      <c r="A79" s="3" t="s">
        <v>4</v>
      </c>
      <c r="B79" s="239" t="s">
        <v>142</v>
      </c>
      <c r="C79" s="239"/>
      <c r="D79" s="239"/>
      <c r="E79" s="239"/>
      <c r="F79" s="239"/>
      <c r="G79" s="239"/>
      <c r="H79" s="239"/>
      <c r="I79" s="239"/>
      <c r="J79" s="239"/>
      <c r="K79" s="239"/>
      <c r="L79" s="239"/>
      <c r="M79" s="239"/>
      <c r="N79" s="239"/>
      <c r="O79" s="240"/>
      <c r="P79" s="295"/>
      <c r="Q79" s="296"/>
    </row>
    <row r="80" spans="1:17" ht="81.599999999999994" customHeight="1" x14ac:dyDescent="0.2">
      <c r="A80" s="180" t="s">
        <v>6</v>
      </c>
      <c r="B80" s="305" t="s">
        <v>196</v>
      </c>
      <c r="C80" s="305"/>
      <c r="D80" s="305"/>
      <c r="E80" s="305"/>
      <c r="F80" s="305"/>
      <c r="G80" s="305"/>
      <c r="H80" s="305"/>
      <c r="I80" s="305"/>
      <c r="J80" s="305"/>
      <c r="K80" s="305"/>
      <c r="L80" s="305"/>
      <c r="M80" s="305"/>
      <c r="N80" s="305"/>
      <c r="O80" s="306"/>
      <c r="P80" s="307"/>
      <c r="Q80" s="308"/>
    </row>
    <row r="81" spans="1:17" ht="52.5" customHeight="1" x14ac:dyDescent="0.2">
      <c r="A81" s="3" t="s">
        <v>197</v>
      </c>
      <c r="B81" s="305" t="s">
        <v>199</v>
      </c>
      <c r="C81" s="305"/>
      <c r="D81" s="305"/>
      <c r="E81" s="305"/>
      <c r="F81" s="305"/>
      <c r="G81" s="305"/>
      <c r="H81" s="305"/>
      <c r="I81" s="305"/>
      <c r="J81" s="305"/>
      <c r="K81" s="305"/>
      <c r="L81" s="305"/>
      <c r="M81" s="305"/>
      <c r="N81" s="305"/>
      <c r="O81" s="306"/>
      <c r="P81" s="307"/>
      <c r="Q81" s="308"/>
    </row>
    <row r="82" spans="1:17" ht="169.5" customHeight="1" thickBot="1" x14ac:dyDescent="0.25">
      <c r="A82" s="4" t="s">
        <v>198</v>
      </c>
      <c r="B82" s="276" t="s">
        <v>548</v>
      </c>
      <c r="C82" s="276"/>
      <c r="D82" s="276"/>
      <c r="E82" s="276"/>
      <c r="F82" s="276"/>
      <c r="G82" s="276"/>
      <c r="H82" s="276"/>
      <c r="I82" s="276"/>
      <c r="J82" s="276"/>
      <c r="K82" s="276"/>
      <c r="L82" s="276"/>
      <c r="M82" s="276"/>
      <c r="N82" s="276"/>
      <c r="O82" s="277"/>
      <c r="P82" s="281"/>
      <c r="Q82" s="282"/>
    </row>
    <row r="83" spans="1:17" ht="27" customHeight="1" x14ac:dyDescent="0.2"/>
    <row r="84" spans="1:17" ht="13.8" thickBot="1" x14ac:dyDescent="0.25">
      <c r="A84" s="166" t="s">
        <v>32</v>
      </c>
    </row>
    <row r="85" spans="1:17" ht="30" customHeight="1" thickBot="1" x14ac:dyDescent="0.25">
      <c r="A85" s="185" t="s">
        <v>42</v>
      </c>
      <c r="B85" s="279" t="s">
        <v>63</v>
      </c>
      <c r="C85" s="279"/>
      <c r="D85" s="279"/>
      <c r="E85" s="279"/>
      <c r="F85" s="279"/>
      <c r="G85" s="279"/>
      <c r="H85" s="279"/>
      <c r="I85" s="279"/>
      <c r="J85" s="279"/>
      <c r="K85" s="279"/>
      <c r="L85" s="279"/>
      <c r="M85" s="279"/>
      <c r="N85" s="279"/>
      <c r="O85" s="280"/>
      <c r="P85" s="283"/>
      <c r="Q85" s="284"/>
    </row>
    <row r="86" spans="1:17" ht="26.25" customHeight="1" x14ac:dyDescent="0.2"/>
    <row r="87" spans="1:17" ht="13.8" thickBot="1" x14ac:dyDescent="0.25">
      <c r="A87" s="166" t="s">
        <v>163</v>
      </c>
    </row>
    <row r="88" spans="1:17" ht="60" customHeight="1" thickBot="1" x14ac:dyDescent="0.25">
      <c r="A88" s="185" t="s">
        <v>5</v>
      </c>
      <c r="B88" s="279" t="s">
        <v>164</v>
      </c>
      <c r="C88" s="279"/>
      <c r="D88" s="279"/>
      <c r="E88" s="279"/>
      <c r="F88" s="279"/>
      <c r="G88" s="279"/>
      <c r="H88" s="279"/>
      <c r="I88" s="279"/>
      <c r="J88" s="279"/>
      <c r="K88" s="279"/>
      <c r="L88" s="279"/>
      <c r="M88" s="279"/>
      <c r="N88" s="279"/>
      <c r="O88" s="280"/>
      <c r="P88" s="283"/>
      <c r="Q88" s="284"/>
    </row>
    <row r="89" spans="1:17" ht="17.25" customHeight="1" x14ac:dyDescent="0.2"/>
    <row r="90" spans="1:17" ht="13.8" thickBot="1" x14ac:dyDescent="0.25">
      <c r="A90" s="166" t="s">
        <v>165</v>
      </c>
    </row>
    <row r="91" spans="1:17" ht="45" customHeight="1" thickBot="1" x14ac:dyDescent="0.25">
      <c r="A91" s="185" t="s">
        <v>42</v>
      </c>
      <c r="B91" s="279" t="s">
        <v>64</v>
      </c>
      <c r="C91" s="279"/>
      <c r="D91" s="279"/>
      <c r="E91" s="279"/>
      <c r="F91" s="279"/>
      <c r="G91" s="279"/>
      <c r="H91" s="279"/>
      <c r="I91" s="279"/>
      <c r="J91" s="279"/>
      <c r="K91" s="279"/>
      <c r="L91" s="279"/>
      <c r="M91" s="279"/>
      <c r="N91" s="279"/>
      <c r="O91" s="280"/>
      <c r="P91" s="283"/>
      <c r="Q91" s="284"/>
    </row>
    <row r="92" spans="1:17" ht="29.25" customHeight="1" x14ac:dyDescent="0.2"/>
    <row r="93" spans="1:17" ht="13.8" thickBot="1" x14ac:dyDescent="0.25">
      <c r="A93" s="166" t="s">
        <v>166</v>
      </c>
    </row>
    <row r="94" spans="1:17" ht="45" customHeight="1" x14ac:dyDescent="0.2">
      <c r="A94" s="2" t="s">
        <v>42</v>
      </c>
      <c r="B94" s="311" t="s">
        <v>65</v>
      </c>
      <c r="C94" s="311"/>
      <c r="D94" s="311"/>
      <c r="E94" s="311"/>
      <c r="F94" s="311"/>
      <c r="G94" s="311"/>
      <c r="H94" s="311"/>
      <c r="I94" s="311"/>
      <c r="J94" s="311"/>
      <c r="K94" s="311"/>
      <c r="L94" s="311"/>
      <c r="M94" s="311"/>
      <c r="N94" s="311"/>
      <c r="O94" s="312"/>
      <c r="P94" s="313"/>
      <c r="Q94" s="314"/>
    </row>
    <row r="95" spans="1:17" ht="75" customHeight="1" x14ac:dyDescent="0.2">
      <c r="A95" s="3" t="s">
        <v>43</v>
      </c>
      <c r="B95" s="239" t="s">
        <v>66</v>
      </c>
      <c r="C95" s="239"/>
      <c r="D95" s="239"/>
      <c r="E95" s="239"/>
      <c r="F95" s="239"/>
      <c r="G95" s="239"/>
      <c r="H95" s="239"/>
      <c r="I95" s="239"/>
      <c r="J95" s="239"/>
      <c r="K95" s="239"/>
      <c r="L95" s="239"/>
      <c r="M95" s="239"/>
      <c r="N95" s="239"/>
      <c r="O95" s="240"/>
      <c r="P95" s="241"/>
      <c r="Q95" s="242"/>
    </row>
    <row r="96" spans="1:17" ht="45" customHeight="1" thickBot="1" x14ac:dyDescent="0.25">
      <c r="A96" s="4" t="s">
        <v>44</v>
      </c>
      <c r="B96" s="276" t="s">
        <v>67</v>
      </c>
      <c r="C96" s="276"/>
      <c r="D96" s="276"/>
      <c r="E96" s="276"/>
      <c r="F96" s="276"/>
      <c r="G96" s="276"/>
      <c r="H96" s="276"/>
      <c r="I96" s="276"/>
      <c r="J96" s="276"/>
      <c r="K96" s="276"/>
      <c r="L96" s="276"/>
      <c r="M96" s="276"/>
      <c r="N96" s="276"/>
      <c r="O96" s="277"/>
      <c r="P96" s="245"/>
      <c r="Q96" s="246"/>
    </row>
    <row r="97" spans="1:17" ht="27" customHeight="1" x14ac:dyDescent="0.2"/>
    <row r="98" spans="1:17" ht="13.8" thickBot="1" x14ac:dyDescent="0.25">
      <c r="A98" s="166" t="s">
        <v>172</v>
      </c>
    </row>
    <row r="99" spans="1:17" ht="45" customHeight="1" thickBot="1" x14ac:dyDescent="0.25">
      <c r="A99" s="185" t="s">
        <v>42</v>
      </c>
      <c r="B99" s="279" t="s">
        <v>549</v>
      </c>
      <c r="C99" s="279"/>
      <c r="D99" s="279"/>
      <c r="E99" s="279"/>
      <c r="F99" s="279"/>
      <c r="G99" s="279"/>
      <c r="H99" s="279"/>
      <c r="I99" s="279"/>
      <c r="J99" s="279"/>
      <c r="K99" s="279"/>
      <c r="L99" s="279"/>
      <c r="M99" s="279"/>
      <c r="N99" s="279"/>
      <c r="O99" s="280"/>
      <c r="P99" s="235"/>
      <c r="Q99" s="236"/>
    </row>
    <row r="100" spans="1:17" ht="24.75" customHeight="1" x14ac:dyDescent="0.2"/>
    <row r="101" spans="1:17" ht="13.5" customHeight="1" thickBot="1" x14ac:dyDescent="0.25">
      <c r="A101" s="206" t="s">
        <v>173</v>
      </c>
    </row>
    <row r="102" spans="1:17" ht="48" customHeight="1" thickBot="1" x14ac:dyDescent="0.25">
      <c r="A102" s="185" t="s">
        <v>42</v>
      </c>
      <c r="B102" s="293" t="s">
        <v>115</v>
      </c>
      <c r="C102" s="293"/>
      <c r="D102" s="293"/>
      <c r="E102" s="293"/>
      <c r="F102" s="293"/>
      <c r="G102" s="293"/>
      <c r="H102" s="293"/>
      <c r="I102" s="293"/>
      <c r="J102" s="293"/>
      <c r="K102" s="293"/>
      <c r="L102" s="293"/>
      <c r="M102" s="293"/>
      <c r="N102" s="293"/>
      <c r="O102" s="294"/>
      <c r="P102" s="235"/>
      <c r="Q102" s="236"/>
    </row>
    <row r="103" spans="1:17" ht="27" customHeight="1" x14ac:dyDescent="0.2"/>
    <row r="104" spans="1:17" ht="13.8" thickBot="1" x14ac:dyDescent="0.25">
      <c r="A104" s="166" t="s">
        <v>174</v>
      </c>
    </row>
    <row r="105" spans="1:17" ht="75" customHeight="1" thickBot="1" x14ac:dyDescent="0.25">
      <c r="A105" s="185" t="s">
        <v>42</v>
      </c>
      <c r="B105" s="279" t="s">
        <v>68</v>
      </c>
      <c r="C105" s="279"/>
      <c r="D105" s="279"/>
      <c r="E105" s="279"/>
      <c r="F105" s="279"/>
      <c r="G105" s="279"/>
      <c r="H105" s="279"/>
      <c r="I105" s="279"/>
      <c r="J105" s="279"/>
      <c r="K105" s="279"/>
      <c r="L105" s="279"/>
      <c r="M105" s="279"/>
      <c r="N105" s="279"/>
      <c r="O105" s="280"/>
      <c r="P105" s="235"/>
      <c r="Q105" s="236"/>
    </row>
    <row r="106" spans="1:17" ht="27.75" customHeight="1" x14ac:dyDescent="0.2"/>
    <row r="107" spans="1:17" ht="13.8" thickBot="1" x14ac:dyDescent="0.25">
      <c r="A107" s="166" t="s">
        <v>200</v>
      </c>
    </row>
    <row r="108" spans="1:17" ht="45" customHeight="1" x14ac:dyDescent="0.2">
      <c r="A108" s="2" t="s">
        <v>5</v>
      </c>
      <c r="B108" s="311" t="s">
        <v>144</v>
      </c>
      <c r="C108" s="311"/>
      <c r="D108" s="311"/>
      <c r="E108" s="311"/>
      <c r="F108" s="311"/>
      <c r="G108" s="311"/>
      <c r="H108" s="311"/>
      <c r="I108" s="311"/>
      <c r="J108" s="311"/>
      <c r="K108" s="311"/>
      <c r="L108" s="311"/>
      <c r="M108" s="311"/>
      <c r="N108" s="311"/>
      <c r="O108" s="312"/>
      <c r="P108" s="313"/>
      <c r="Q108" s="314"/>
    </row>
    <row r="109" spans="1:17" ht="45" customHeight="1" x14ac:dyDescent="0.2">
      <c r="A109" s="3" t="s">
        <v>4</v>
      </c>
      <c r="B109" s="239" t="s">
        <v>69</v>
      </c>
      <c r="C109" s="239"/>
      <c r="D109" s="239"/>
      <c r="E109" s="239"/>
      <c r="F109" s="239"/>
      <c r="G109" s="239"/>
      <c r="H109" s="239"/>
      <c r="I109" s="239"/>
      <c r="J109" s="239"/>
      <c r="K109" s="239"/>
      <c r="L109" s="239"/>
      <c r="M109" s="239"/>
      <c r="N109" s="239"/>
      <c r="O109" s="240"/>
      <c r="P109" s="241"/>
      <c r="Q109" s="242"/>
    </row>
    <row r="110" spans="1:17" ht="60" customHeight="1" x14ac:dyDescent="0.2">
      <c r="A110" s="3" t="s">
        <v>201</v>
      </c>
      <c r="B110" s="239" t="s">
        <v>70</v>
      </c>
      <c r="C110" s="239"/>
      <c r="D110" s="239"/>
      <c r="E110" s="239"/>
      <c r="F110" s="239"/>
      <c r="G110" s="239"/>
      <c r="H110" s="239"/>
      <c r="I110" s="239"/>
      <c r="J110" s="239"/>
      <c r="K110" s="239"/>
      <c r="L110" s="239"/>
      <c r="M110" s="239"/>
      <c r="N110" s="239"/>
      <c r="O110" s="240"/>
      <c r="P110" s="241"/>
      <c r="Q110" s="242"/>
    </row>
    <row r="111" spans="1:17" ht="75" customHeight="1" x14ac:dyDescent="0.2">
      <c r="A111" s="3" t="s">
        <v>45</v>
      </c>
      <c r="B111" s="239" t="s">
        <v>116</v>
      </c>
      <c r="C111" s="239"/>
      <c r="D111" s="239"/>
      <c r="E111" s="239"/>
      <c r="F111" s="239"/>
      <c r="G111" s="239"/>
      <c r="H111" s="239"/>
      <c r="I111" s="239"/>
      <c r="J111" s="239"/>
      <c r="K111" s="239"/>
      <c r="L111" s="239"/>
      <c r="M111" s="239"/>
      <c r="N111" s="239"/>
      <c r="O111" s="240"/>
      <c r="P111" s="241"/>
      <c r="Q111" s="242"/>
    </row>
    <row r="112" spans="1:17" ht="60" customHeight="1" x14ac:dyDescent="0.2">
      <c r="A112" s="3" t="s">
        <v>46</v>
      </c>
      <c r="B112" s="239" t="s">
        <v>132</v>
      </c>
      <c r="C112" s="239"/>
      <c r="D112" s="239"/>
      <c r="E112" s="239"/>
      <c r="F112" s="239"/>
      <c r="G112" s="239"/>
      <c r="H112" s="239"/>
      <c r="I112" s="239"/>
      <c r="J112" s="239"/>
      <c r="K112" s="239"/>
      <c r="L112" s="239"/>
      <c r="M112" s="239"/>
      <c r="N112" s="239"/>
      <c r="O112" s="240"/>
      <c r="P112" s="241"/>
      <c r="Q112" s="242"/>
    </row>
    <row r="113" spans="1:17" ht="60" customHeight="1" x14ac:dyDescent="0.2">
      <c r="A113" s="3" t="s">
        <v>71</v>
      </c>
      <c r="B113" s="239" t="s">
        <v>117</v>
      </c>
      <c r="C113" s="239"/>
      <c r="D113" s="239"/>
      <c r="E113" s="239"/>
      <c r="F113" s="239"/>
      <c r="G113" s="239"/>
      <c r="H113" s="239"/>
      <c r="I113" s="239"/>
      <c r="J113" s="239"/>
      <c r="K113" s="239"/>
      <c r="L113" s="239"/>
      <c r="M113" s="239"/>
      <c r="N113" s="239"/>
      <c r="O113" s="240"/>
      <c r="P113" s="241"/>
      <c r="Q113" s="242"/>
    </row>
    <row r="114" spans="1:17" ht="60" customHeight="1" x14ac:dyDescent="0.2">
      <c r="A114" s="3" t="s">
        <v>124</v>
      </c>
      <c r="B114" s="239" t="s">
        <v>118</v>
      </c>
      <c r="C114" s="239"/>
      <c r="D114" s="239"/>
      <c r="E114" s="239"/>
      <c r="F114" s="239"/>
      <c r="G114" s="239"/>
      <c r="H114" s="239"/>
      <c r="I114" s="239"/>
      <c r="J114" s="239"/>
      <c r="K114" s="239"/>
      <c r="L114" s="239"/>
      <c r="M114" s="239"/>
      <c r="N114" s="239"/>
      <c r="O114" s="240"/>
      <c r="P114" s="241"/>
      <c r="Q114" s="242"/>
    </row>
    <row r="115" spans="1:17" ht="57" customHeight="1" x14ac:dyDescent="0.2">
      <c r="A115" s="3" t="s">
        <v>125</v>
      </c>
      <c r="B115" s="239" t="s">
        <v>119</v>
      </c>
      <c r="C115" s="239"/>
      <c r="D115" s="239"/>
      <c r="E115" s="239"/>
      <c r="F115" s="239"/>
      <c r="G115" s="239"/>
      <c r="H115" s="239"/>
      <c r="I115" s="239"/>
      <c r="J115" s="239"/>
      <c r="K115" s="239"/>
      <c r="L115" s="239"/>
      <c r="M115" s="239"/>
      <c r="N115" s="239"/>
      <c r="O115" s="240"/>
      <c r="P115" s="241"/>
      <c r="Q115" s="242"/>
    </row>
    <row r="116" spans="1:17" ht="62.25" customHeight="1" x14ac:dyDescent="0.2">
      <c r="A116" s="3" t="s">
        <v>126</v>
      </c>
      <c r="B116" s="239" t="s">
        <v>133</v>
      </c>
      <c r="C116" s="239"/>
      <c r="D116" s="239"/>
      <c r="E116" s="239"/>
      <c r="F116" s="239"/>
      <c r="G116" s="239"/>
      <c r="H116" s="239"/>
      <c r="I116" s="239"/>
      <c r="J116" s="239"/>
      <c r="K116" s="239"/>
      <c r="L116" s="239"/>
      <c r="M116" s="239"/>
      <c r="N116" s="239"/>
      <c r="O116" s="240"/>
      <c r="P116" s="241"/>
      <c r="Q116" s="242"/>
    </row>
    <row r="117" spans="1:17" ht="53.25" customHeight="1" thickBot="1" x14ac:dyDescent="0.25">
      <c r="A117" s="207" t="s">
        <v>127</v>
      </c>
      <c r="B117" s="342" t="s">
        <v>128</v>
      </c>
      <c r="C117" s="342"/>
      <c r="D117" s="342"/>
      <c r="E117" s="342"/>
      <c r="F117" s="342"/>
      <c r="G117" s="342"/>
      <c r="H117" s="342"/>
      <c r="I117" s="342"/>
      <c r="J117" s="342"/>
      <c r="K117" s="342"/>
      <c r="L117" s="342"/>
      <c r="M117" s="342"/>
      <c r="N117" s="342"/>
      <c r="O117" s="343"/>
      <c r="P117" s="344"/>
      <c r="Q117" s="345"/>
    </row>
    <row r="118" spans="1:17" ht="27" customHeight="1" x14ac:dyDescent="0.2"/>
    <row r="119" spans="1:17" ht="13.8" thickBot="1" x14ac:dyDescent="0.25">
      <c r="A119" s="166" t="s">
        <v>175</v>
      </c>
    </row>
    <row r="120" spans="1:17" ht="75" customHeight="1" x14ac:dyDescent="0.2">
      <c r="A120" s="2" t="s">
        <v>42</v>
      </c>
      <c r="B120" s="315" t="s">
        <v>530</v>
      </c>
      <c r="C120" s="315"/>
      <c r="D120" s="315"/>
      <c r="E120" s="315"/>
      <c r="F120" s="315"/>
      <c r="G120" s="315"/>
      <c r="H120" s="315"/>
      <c r="I120" s="315"/>
      <c r="J120" s="315"/>
      <c r="K120" s="315"/>
      <c r="L120" s="315"/>
      <c r="M120" s="315"/>
      <c r="N120" s="315"/>
      <c r="O120" s="316"/>
      <c r="P120" s="313"/>
      <c r="Q120" s="314"/>
    </row>
    <row r="121" spans="1:17" ht="60" customHeight="1" thickBot="1" x14ac:dyDescent="0.25">
      <c r="A121" s="4" t="s">
        <v>43</v>
      </c>
      <c r="B121" s="243" t="s">
        <v>531</v>
      </c>
      <c r="C121" s="243"/>
      <c r="D121" s="243"/>
      <c r="E121" s="243"/>
      <c r="F121" s="243"/>
      <c r="G121" s="243"/>
      <c r="H121" s="243"/>
      <c r="I121" s="243"/>
      <c r="J121" s="243"/>
      <c r="K121" s="243"/>
      <c r="L121" s="243"/>
      <c r="M121" s="243"/>
      <c r="N121" s="243"/>
      <c r="O121" s="244"/>
      <c r="P121" s="245"/>
      <c r="Q121" s="246"/>
    </row>
    <row r="122" spans="1:17" ht="24.75" customHeight="1" x14ac:dyDescent="0.2"/>
    <row r="123" spans="1:17" ht="13.8" thickBot="1" x14ac:dyDescent="0.25">
      <c r="A123" s="166" t="s">
        <v>176</v>
      </c>
    </row>
    <row r="124" spans="1:17" ht="60" customHeight="1" thickBot="1" x14ac:dyDescent="0.25">
      <c r="A124" s="185" t="s">
        <v>42</v>
      </c>
      <c r="B124" s="279" t="s">
        <v>73</v>
      </c>
      <c r="C124" s="279"/>
      <c r="D124" s="279"/>
      <c r="E124" s="279"/>
      <c r="F124" s="279"/>
      <c r="G124" s="279"/>
      <c r="H124" s="279"/>
      <c r="I124" s="279"/>
      <c r="J124" s="279"/>
      <c r="K124" s="279"/>
      <c r="L124" s="279"/>
      <c r="M124" s="279"/>
      <c r="N124" s="279"/>
      <c r="O124" s="280"/>
      <c r="P124" s="235"/>
      <c r="Q124" s="236"/>
    </row>
    <row r="125" spans="1:17" ht="24" customHeight="1" x14ac:dyDescent="0.2"/>
    <row r="126" spans="1:17" ht="13.8" thickBot="1" x14ac:dyDescent="0.25">
      <c r="A126" s="166" t="s">
        <v>177</v>
      </c>
    </row>
    <row r="127" spans="1:17" ht="35.1" customHeight="1" x14ac:dyDescent="0.2">
      <c r="A127" s="491" t="s">
        <v>48</v>
      </c>
      <c r="B127" s="303" t="s">
        <v>74</v>
      </c>
      <c r="C127" s="303"/>
      <c r="D127" s="303"/>
      <c r="E127" s="303"/>
      <c r="F127" s="303"/>
      <c r="G127" s="303"/>
      <c r="H127" s="303"/>
      <c r="I127" s="303"/>
      <c r="J127" s="303"/>
      <c r="K127" s="303"/>
      <c r="L127" s="303"/>
      <c r="M127" s="303"/>
      <c r="N127" s="303"/>
      <c r="O127" s="304"/>
      <c r="P127" s="309"/>
      <c r="Q127" s="310"/>
    </row>
    <row r="128" spans="1:17" ht="30" customHeight="1" x14ac:dyDescent="0.2">
      <c r="A128" s="247"/>
      <c r="B128" s="297" t="s">
        <v>75</v>
      </c>
      <c r="C128" s="298"/>
      <c r="D128" s="298"/>
      <c r="E128" s="298"/>
      <c r="F128" s="298"/>
      <c r="G128" s="298"/>
      <c r="H128" s="298"/>
      <c r="I128" s="298"/>
      <c r="J128" s="298"/>
      <c r="K128" s="298"/>
      <c r="L128" s="298"/>
      <c r="M128" s="298"/>
      <c r="N128" s="298"/>
      <c r="O128" s="299"/>
      <c r="P128" s="473"/>
      <c r="Q128" s="474"/>
    </row>
    <row r="129" spans="1:17" ht="31.8" customHeight="1" thickBot="1" x14ac:dyDescent="0.25">
      <c r="A129" s="248"/>
      <c r="B129" s="300" t="s">
        <v>55</v>
      </c>
      <c r="C129" s="301"/>
      <c r="D129" s="301"/>
      <c r="E129" s="301"/>
      <c r="F129" s="301"/>
      <c r="G129" s="301"/>
      <c r="H129" s="301"/>
      <c r="I129" s="301"/>
      <c r="J129" s="301"/>
      <c r="K129" s="301"/>
      <c r="L129" s="301"/>
      <c r="M129" s="301"/>
      <c r="N129" s="301"/>
      <c r="O129" s="302"/>
      <c r="P129" s="344"/>
      <c r="Q129" s="345"/>
    </row>
    <row r="130" spans="1:17" ht="27" customHeight="1" x14ac:dyDescent="0.2"/>
    <row r="131" spans="1:17" ht="13.8" thickBot="1" x14ac:dyDescent="0.25">
      <c r="A131" s="166" t="s">
        <v>178</v>
      </c>
    </row>
    <row r="132" spans="1:17" ht="35.1" customHeight="1" thickBot="1" x14ac:dyDescent="0.25">
      <c r="A132" s="441" t="s">
        <v>42</v>
      </c>
      <c r="B132" s="475" t="s">
        <v>550</v>
      </c>
      <c r="C132" s="476"/>
      <c r="D132" s="476"/>
      <c r="E132" s="476"/>
      <c r="F132" s="476"/>
      <c r="G132" s="476"/>
      <c r="H132" s="476"/>
      <c r="I132" s="476"/>
      <c r="J132" s="476"/>
      <c r="K132" s="476"/>
      <c r="L132" s="476"/>
      <c r="M132" s="476"/>
      <c r="N132" s="476"/>
      <c r="O132" s="476"/>
      <c r="P132" s="476"/>
      <c r="Q132" s="477"/>
    </row>
    <row r="133" spans="1:17" ht="18" customHeight="1" x14ac:dyDescent="0.2">
      <c r="A133" s="443"/>
      <c r="B133" s="208"/>
      <c r="C133" s="209" t="s">
        <v>52</v>
      </c>
      <c r="D133" s="210"/>
      <c r="E133" s="210"/>
      <c r="F133" s="210"/>
      <c r="G133" s="210"/>
      <c r="H133" s="210"/>
      <c r="I133" s="210"/>
      <c r="J133" s="210"/>
      <c r="K133" s="210"/>
      <c r="L133" s="210"/>
      <c r="M133" s="210"/>
      <c r="N133" s="210"/>
      <c r="O133" s="210"/>
      <c r="P133" s="317"/>
      <c r="Q133" s="318"/>
    </row>
    <row r="134" spans="1:17" ht="18" customHeight="1" x14ac:dyDescent="0.2">
      <c r="A134" s="443"/>
      <c r="B134" s="211"/>
      <c r="C134" s="209" t="s">
        <v>53</v>
      </c>
      <c r="D134" s="210"/>
      <c r="E134" s="210"/>
      <c r="F134" s="210"/>
      <c r="G134" s="210"/>
      <c r="H134" s="210"/>
      <c r="I134" s="210"/>
      <c r="J134" s="210"/>
      <c r="K134" s="210"/>
      <c r="L134" s="210"/>
      <c r="M134" s="210"/>
      <c r="N134" s="210"/>
      <c r="O134" s="210"/>
      <c r="P134" s="295"/>
      <c r="Q134" s="296"/>
    </row>
    <row r="135" spans="1:17" ht="18" customHeight="1" x14ac:dyDescent="0.2">
      <c r="A135" s="443"/>
      <c r="B135" s="211"/>
      <c r="C135" s="209" t="s">
        <v>33</v>
      </c>
      <c r="D135" s="210"/>
      <c r="E135" s="210"/>
      <c r="F135" s="210"/>
      <c r="G135" s="210"/>
      <c r="H135" s="210"/>
      <c r="I135" s="210"/>
      <c r="J135" s="210"/>
      <c r="K135" s="210"/>
      <c r="L135" s="210"/>
      <c r="M135" s="210"/>
      <c r="N135" s="210"/>
      <c r="O135" s="210"/>
      <c r="P135" s="295"/>
      <c r="Q135" s="296"/>
    </row>
    <row r="136" spans="1:17" ht="36" customHeight="1" x14ac:dyDescent="0.2">
      <c r="A136" s="443"/>
      <c r="B136" s="211"/>
      <c r="C136" s="319" t="s">
        <v>76</v>
      </c>
      <c r="D136" s="320"/>
      <c r="E136" s="320"/>
      <c r="F136" s="320"/>
      <c r="G136" s="320"/>
      <c r="H136" s="320"/>
      <c r="I136" s="320"/>
      <c r="J136" s="320"/>
      <c r="K136" s="320"/>
      <c r="L136" s="320"/>
      <c r="M136" s="320"/>
      <c r="N136" s="320"/>
      <c r="O136" s="320"/>
      <c r="P136" s="295"/>
      <c r="Q136" s="296"/>
    </row>
    <row r="137" spans="1:17" ht="18" customHeight="1" x14ac:dyDescent="0.2">
      <c r="A137" s="443"/>
      <c r="B137" s="211"/>
      <c r="C137" s="209" t="s">
        <v>34</v>
      </c>
      <c r="D137" s="210"/>
      <c r="E137" s="210"/>
      <c r="F137" s="210"/>
      <c r="G137" s="210"/>
      <c r="H137" s="210"/>
      <c r="I137" s="210"/>
      <c r="J137" s="210"/>
      <c r="K137" s="210"/>
      <c r="L137" s="210"/>
      <c r="M137" s="210"/>
      <c r="N137" s="210"/>
      <c r="O137" s="210"/>
      <c r="P137" s="295"/>
      <c r="Q137" s="296"/>
    </row>
    <row r="138" spans="1:17" ht="21" customHeight="1" x14ac:dyDescent="0.2">
      <c r="A138" s="443"/>
      <c r="B138" s="211"/>
      <c r="C138" s="329" t="s">
        <v>206</v>
      </c>
      <c r="D138" s="362"/>
      <c r="E138" s="362"/>
      <c r="F138" s="362"/>
      <c r="G138" s="362"/>
      <c r="H138" s="362"/>
      <c r="I138" s="362"/>
      <c r="J138" s="362"/>
      <c r="K138" s="362"/>
      <c r="L138" s="362"/>
      <c r="M138" s="362"/>
      <c r="N138" s="362"/>
      <c r="O138" s="363"/>
      <c r="P138" s="295"/>
      <c r="Q138" s="296"/>
    </row>
    <row r="139" spans="1:17" ht="33" customHeight="1" thickBot="1" x14ac:dyDescent="0.25">
      <c r="A139" s="445"/>
      <c r="B139" s="212"/>
      <c r="C139" s="478" t="s">
        <v>167</v>
      </c>
      <c r="D139" s="479"/>
      <c r="E139" s="479"/>
      <c r="F139" s="479"/>
      <c r="G139" s="479"/>
      <c r="H139" s="479"/>
      <c r="I139" s="479"/>
      <c r="J139" s="479"/>
      <c r="K139" s="479"/>
      <c r="L139" s="479"/>
      <c r="M139" s="479"/>
      <c r="N139" s="479"/>
      <c r="O139" s="480"/>
      <c r="P139" s="281"/>
      <c r="Q139" s="282"/>
    </row>
    <row r="140" spans="1:17" ht="27" customHeight="1" x14ac:dyDescent="0.2"/>
    <row r="141" spans="1:17" ht="13.8" thickBot="1" x14ac:dyDescent="0.25">
      <c r="A141" s="166" t="s">
        <v>179</v>
      </c>
    </row>
    <row r="142" spans="1:17" ht="75" customHeight="1" x14ac:dyDescent="0.2">
      <c r="A142" s="2" t="s">
        <v>42</v>
      </c>
      <c r="B142" s="311" t="s">
        <v>551</v>
      </c>
      <c r="C142" s="311"/>
      <c r="D142" s="311"/>
      <c r="E142" s="311"/>
      <c r="F142" s="311"/>
      <c r="G142" s="311"/>
      <c r="H142" s="311"/>
      <c r="I142" s="311"/>
      <c r="J142" s="311"/>
      <c r="K142" s="311"/>
      <c r="L142" s="311"/>
      <c r="M142" s="311"/>
      <c r="N142" s="311"/>
      <c r="O142" s="312"/>
      <c r="P142" s="313"/>
      <c r="Q142" s="314"/>
    </row>
    <row r="143" spans="1:17" ht="60" customHeight="1" x14ac:dyDescent="0.2">
      <c r="A143" s="3" t="s">
        <v>43</v>
      </c>
      <c r="B143" s="239" t="s">
        <v>77</v>
      </c>
      <c r="C143" s="239"/>
      <c r="D143" s="239"/>
      <c r="E143" s="239"/>
      <c r="F143" s="239"/>
      <c r="G143" s="239"/>
      <c r="H143" s="239"/>
      <c r="I143" s="239"/>
      <c r="J143" s="239"/>
      <c r="K143" s="239"/>
      <c r="L143" s="239"/>
      <c r="M143" s="239"/>
      <c r="N143" s="239"/>
      <c r="O143" s="240"/>
      <c r="P143" s="241"/>
      <c r="Q143" s="242"/>
    </row>
    <row r="144" spans="1:17" ht="30" customHeight="1" x14ac:dyDescent="0.2">
      <c r="A144" s="180" t="s">
        <v>6</v>
      </c>
      <c r="B144" s="305" t="s">
        <v>207</v>
      </c>
      <c r="C144" s="305"/>
      <c r="D144" s="305"/>
      <c r="E144" s="305"/>
      <c r="F144" s="305"/>
      <c r="G144" s="305"/>
      <c r="H144" s="305"/>
      <c r="I144" s="305"/>
      <c r="J144" s="305"/>
      <c r="K144" s="305"/>
      <c r="L144" s="305"/>
      <c r="M144" s="305"/>
      <c r="N144" s="305"/>
      <c r="O144" s="306"/>
      <c r="P144" s="237"/>
      <c r="Q144" s="238"/>
    </row>
    <row r="145" spans="1:17" ht="30" customHeight="1" x14ac:dyDescent="0.2">
      <c r="A145" s="3" t="s">
        <v>197</v>
      </c>
      <c r="B145" s="239" t="s">
        <v>78</v>
      </c>
      <c r="C145" s="239"/>
      <c r="D145" s="239"/>
      <c r="E145" s="239"/>
      <c r="F145" s="239"/>
      <c r="G145" s="239"/>
      <c r="H145" s="239"/>
      <c r="I145" s="239"/>
      <c r="J145" s="239"/>
      <c r="K145" s="239"/>
      <c r="L145" s="239"/>
      <c r="M145" s="239"/>
      <c r="N145" s="239"/>
      <c r="O145" s="240"/>
      <c r="P145" s="241"/>
      <c r="Q145" s="242"/>
    </row>
    <row r="146" spans="1:17" ht="53.25" customHeight="1" thickBot="1" x14ac:dyDescent="0.25">
      <c r="A146" s="207" t="s">
        <v>198</v>
      </c>
      <c r="B146" s="364" t="s">
        <v>168</v>
      </c>
      <c r="C146" s="364"/>
      <c r="D146" s="364"/>
      <c r="E146" s="364"/>
      <c r="F146" s="364"/>
      <c r="G146" s="364"/>
      <c r="H146" s="364"/>
      <c r="I146" s="364"/>
      <c r="J146" s="364"/>
      <c r="K146" s="364"/>
      <c r="L146" s="364"/>
      <c r="M146" s="364"/>
      <c r="N146" s="364"/>
      <c r="O146" s="365"/>
      <c r="P146" s="344"/>
      <c r="Q146" s="345"/>
    </row>
    <row r="147" spans="1:17" ht="28.5" customHeight="1" x14ac:dyDescent="0.2"/>
    <row r="148" spans="1:17" ht="13.8" thickBot="1" x14ac:dyDescent="0.25">
      <c r="A148" s="166" t="s">
        <v>208</v>
      </c>
    </row>
    <row r="149" spans="1:17" ht="75" customHeight="1" x14ac:dyDescent="0.2">
      <c r="A149" s="2" t="s">
        <v>5</v>
      </c>
      <c r="B149" s="311" t="s">
        <v>169</v>
      </c>
      <c r="C149" s="311"/>
      <c r="D149" s="311"/>
      <c r="E149" s="311"/>
      <c r="F149" s="311"/>
      <c r="G149" s="311"/>
      <c r="H149" s="311"/>
      <c r="I149" s="311"/>
      <c r="J149" s="311"/>
      <c r="K149" s="311"/>
      <c r="L149" s="311"/>
      <c r="M149" s="311"/>
      <c r="N149" s="311"/>
      <c r="O149" s="312"/>
      <c r="P149" s="313"/>
      <c r="Q149" s="314"/>
    </row>
    <row r="150" spans="1:17" ht="60" customHeight="1" x14ac:dyDescent="0.2">
      <c r="A150" s="3" t="s">
        <v>4</v>
      </c>
      <c r="B150" s="239" t="s">
        <v>170</v>
      </c>
      <c r="C150" s="239"/>
      <c r="D150" s="239"/>
      <c r="E150" s="239"/>
      <c r="F150" s="239"/>
      <c r="G150" s="239"/>
      <c r="H150" s="239"/>
      <c r="I150" s="239"/>
      <c r="J150" s="239"/>
      <c r="K150" s="239"/>
      <c r="L150" s="239"/>
      <c r="M150" s="239"/>
      <c r="N150" s="239"/>
      <c r="O150" s="240"/>
      <c r="P150" s="241"/>
      <c r="Q150" s="242"/>
    </row>
    <row r="151" spans="1:17" ht="30" customHeight="1" thickBot="1" x14ac:dyDescent="0.25">
      <c r="A151" s="4" t="s">
        <v>6</v>
      </c>
      <c r="B151" s="276" t="s">
        <v>171</v>
      </c>
      <c r="C151" s="276"/>
      <c r="D151" s="276"/>
      <c r="E151" s="276"/>
      <c r="F151" s="276"/>
      <c r="G151" s="276"/>
      <c r="H151" s="276"/>
      <c r="I151" s="276"/>
      <c r="J151" s="276"/>
      <c r="K151" s="276"/>
      <c r="L151" s="276"/>
      <c r="M151" s="276"/>
      <c r="N151" s="276"/>
      <c r="O151" s="277"/>
      <c r="P151" s="245"/>
      <c r="Q151" s="246"/>
    </row>
    <row r="152" spans="1:17" ht="28.5" customHeight="1" x14ac:dyDescent="0.2"/>
    <row r="153" spans="1:17" ht="13.8" thickBot="1" x14ac:dyDescent="0.25">
      <c r="A153" s="166" t="s">
        <v>180</v>
      </c>
    </row>
    <row r="154" spans="1:17" ht="75" customHeight="1" thickBot="1" x14ac:dyDescent="0.25">
      <c r="A154" s="185" t="s">
        <v>49</v>
      </c>
      <c r="B154" s="279" t="s">
        <v>552</v>
      </c>
      <c r="C154" s="279"/>
      <c r="D154" s="279"/>
      <c r="E154" s="279"/>
      <c r="F154" s="279"/>
      <c r="G154" s="279"/>
      <c r="H154" s="279"/>
      <c r="I154" s="279"/>
      <c r="J154" s="279"/>
      <c r="K154" s="279"/>
      <c r="L154" s="279"/>
      <c r="M154" s="279"/>
      <c r="N154" s="279"/>
      <c r="O154" s="280"/>
      <c r="P154" s="235"/>
      <c r="Q154" s="236"/>
    </row>
    <row r="155" spans="1:17" ht="24.75" customHeight="1" x14ac:dyDescent="0.2"/>
    <row r="156" spans="1:17" ht="13.8" thickBot="1" x14ac:dyDescent="0.25">
      <c r="A156" s="166" t="s">
        <v>181</v>
      </c>
    </row>
    <row r="157" spans="1:17" ht="36" customHeight="1" thickBot="1" x14ac:dyDescent="0.25">
      <c r="A157" s="185" t="s">
        <v>42</v>
      </c>
      <c r="B157" s="279" t="s">
        <v>79</v>
      </c>
      <c r="C157" s="279"/>
      <c r="D157" s="279"/>
      <c r="E157" s="279"/>
      <c r="F157" s="279"/>
      <c r="G157" s="279"/>
      <c r="H157" s="279"/>
      <c r="I157" s="279"/>
      <c r="J157" s="279"/>
      <c r="K157" s="279"/>
      <c r="L157" s="279"/>
      <c r="M157" s="279"/>
      <c r="N157" s="279"/>
      <c r="O157" s="280"/>
      <c r="P157" s="235"/>
      <c r="Q157" s="236"/>
    </row>
    <row r="158" spans="1:17" ht="24" customHeight="1" x14ac:dyDescent="0.2"/>
    <row r="159" spans="1:17" ht="13.8" thickBot="1" x14ac:dyDescent="0.25">
      <c r="A159" s="166" t="s">
        <v>209</v>
      </c>
    </row>
    <row r="160" spans="1:17" ht="75" customHeight="1" x14ac:dyDescent="0.2">
      <c r="A160" s="2" t="s">
        <v>5</v>
      </c>
      <c r="B160" s="311" t="s">
        <v>210</v>
      </c>
      <c r="C160" s="311"/>
      <c r="D160" s="311"/>
      <c r="E160" s="311"/>
      <c r="F160" s="311"/>
      <c r="G160" s="311"/>
      <c r="H160" s="311"/>
      <c r="I160" s="311"/>
      <c r="J160" s="311"/>
      <c r="K160" s="311"/>
      <c r="L160" s="311"/>
      <c r="M160" s="311"/>
      <c r="N160" s="311"/>
      <c r="O160" s="312"/>
      <c r="P160" s="313"/>
      <c r="Q160" s="314"/>
    </row>
    <row r="161" spans="1:17" ht="33" customHeight="1" x14ac:dyDescent="0.2">
      <c r="A161" s="3" t="s">
        <v>4</v>
      </c>
      <c r="B161" s="239" t="s">
        <v>182</v>
      </c>
      <c r="C161" s="239"/>
      <c r="D161" s="239"/>
      <c r="E161" s="239"/>
      <c r="F161" s="239"/>
      <c r="G161" s="239"/>
      <c r="H161" s="239"/>
      <c r="I161" s="239"/>
      <c r="J161" s="239"/>
      <c r="K161" s="239"/>
      <c r="L161" s="239"/>
      <c r="M161" s="239"/>
      <c r="N161" s="239"/>
      <c r="O161" s="240"/>
      <c r="P161" s="241"/>
      <c r="Q161" s="242"/>
    </row>
    <row r="162" spans="1:17" ht="30" customHeight="1" thickBot="1" x14ac:dyDescent="0.25">
      <c r="A162" s="4" t="s">
        <v>6</v>
      </c>
      <c r="B162" s="276" t="s">
        <v>183</v>
      </c>
      <c r="C162" s="276"/>
      <c r="D162" s="276"/>
      <c r="E162" s="276"/>
      <c r="F162" s="276"/>
      <c r="G162" s="276"/>
      <c r="H162" s="276"/>
      <c r="I162" s="276"/>
      <c r="J162" s="276"/>
      <c r="K162" s="276"/>
      <c r="L162" s="276"/>
      <c r="M162" s="276"/>
      <c r="N162" s="276"/>
      <c r="O162" s="277"/>
      <c r="P162" s="245"/>
      <c r="Q162" s="246"/>
    </row>
    <row r="163" spans="1:17" ht="24" customHeight="1" x14ac:dyDescent="0.2"/>
    <row r="164" spans="1:17" ht="13.8" thickBot="1" x14ac:dyDescent="0.25">
      <c r="A164" s="166" t="s">
        <v>184</v>
      </c>
    </row>
    <row r="165" spans="1:17" ht="60" customHeight="1" x14ac:dyDescent="0.2">
      <c r="A165" s="213" t="s">
        <v>5</v>
      </c>
      <c r="B165" s="303" t="s">
        <v>80</v>
      </c>
      <c r="C165" s="303"/>
      <c r="D165" s="303"/>
      <c r="E165" s="303"/>
      <c r="F165" s="303"/>
      <c r="G165" s="303"/>
      <c r="H165" s="303"/>
      <c r="I165" s="303"/>
      <c r="J165" s="303"/>
      <c r="K165" s="303"/>
      <c r="L165" s="303"/>
      <c r="M165" s="303"/>
      <c r="N165" s="303"/>
      <c r="O165" s="304"/>
      <c r="P165" s="309"/>
      <c r="Q165" s="310"/>
    </row>
    <row r="166" spans="1:17" ht="60" customHeight="1" thickBot="1" x14ac:dyDescent="0.25">
      <c r="A166" s="4" t="s">
        <v>19</v>
      </c>
      <c r="B166" s="276" t="s">
        <v>211</v>
      </c>
      <c r="C166" s="276"/>
      <c r="D166" s="276"/>
      <c r="E166" s="276"/>
      <c r="F166" s="276"/>
      <c r="G166" s="276"/>
      <c r="H166" s="276"/>
      <c r="I166" s="276"/>
      <c r="J166" s="276"/>
      <c r="K166" s="276"/>
      <c r="L166" s="276"/>
      <c r="M166" s="276"/>
      <c r="N166" s="276"/>
      <c r="O166" s="277"/>
      <c r="P166" s="245"/>
      <c r="Q166" s="246"/>
    </row>
    <row r="167" spans="1:17" ht="24.75" customHeight="1" x14ac:dyDescent="0.2"/>
    <row r="168" spans="1:17" ht="13.8" thickBot="1" x14ac:dyDescent="0.25">
      <c r="A168" s="166" t="s">
        <v>185</v>
      </c>
    </row>
    <row r="169" spans="1:17" ht="105" customHeight="1" x14ac:dyDescent="0.2">
      <c r="A169" s="2" t="s">
        <v>5</v>
      </c>
      <c r="B169" s="315" t="s">
        <v>553</v>
      </c>
      <c r="C169" s="315"/>
      <c r="D169" s="315"/>
      <c r="E169" s="315"/>
      <c r="F169" s="315"/>
      <c r="G169" s="315"/>
      <c r="H169" s="315"/>
      <c r="I169" s="315"/>
      <c r="J169" s="315"/>
      <c r="K169" s="315"/>
      <c r="L169" s="315"/>
      <c r="M169" s="315"/>
      <c r="N169" s="315"/>
      <c r="O169" s="316"/>
      <c r="P169" s="313"/>
      <c r="Q169" s="314"/>
    </row>
    <row r="170" spans="1:17" ht="60" customHeight="1" thickBot="1" x14ac:dyDescent="0.25">
      <c r="A170" s="4" t="s">
        <v>4</v>
      </c>
      <c r="B170" s="276" t="s">
        <v>38</v>
      </c>
      <c r="C170" s="276"/>
      <c r="D170" s="276"/>
      <c r="E170" s="276"/>
      <c r="F170" s="276"/>
      <c r="G170" s="276"/>
      <c r="H170" s="276"/>
      <c r="I170" s="276"/>
      <c r="J170" s="276"/>
      <c r="K170" s="276"/>
      <c r="L170" s="276"/>
      <c r="M170" s="276"/>
      <c r="N170" s="276"/>
      <c r="O170" s="277"/>
      <c r="P170" s="245"/>
      <c r="Q170" s="246"/>
    </row>
    <row r="171" spans="1:17" ht="27.75" customHeight="1" x14ac:dyDescent="0.2"/>
    <row r="172" spans="1:17" ht="13.8" thickBot="1" x14ac:dyDescent="0.25">
      <c r="A172" s="166" t="s">
        <v>186</v>
      </c>
    </row>
    <row r="173" spans="1:17" ht="45" customHeight="1" thickBot="1" x14ac:dyDescent="0.25">
      <c r="A173" s="185" t="s">
        <v>42</v>
      </c>
      <c r="B173" s="279" t="s">
        <v>554</v>
      </c>
      <c r="C173" s="279"/>
      <c r="D173" s="279"/>
      <c r="E173" s="279"/>
      <c r="F173" s="279"/>
      <c r="G173" s="279"/>
      <c r="H173" s="279"/>
      <c r="I173" s="279"/>
      <c r="J173" s="279"/>
      <c r="K173" s="279"/>
      <c r="L173" s="279"/>
      <c r="M173" s="279"/>
      <c r="N173" s="279"/>
      <c r="O173" s="280"/>
      <c r="P173" s="235"/>
      <c r="Q173" s="236"/>
    </row>
    <row r="174" spans="1:17" ht="26.25" customHeight="1" x14ac:dyDescent="0.2"/>
    <row r="175" spans="1:17" ht="13.8" thickBot="1" x14ac:dyDescent="0.25">
      <c r="A175" s="166" t="s">
        <v>187</v>
      </c>
    </row>
    <row r="176" spans="1:17" ht="60" customHeight="1" x14ac:dyDescent="0.2">
      <c r="A176" s="2" t="s">
        <v>42</v>
      </c>
      <c r="B176" s="311" t="s">
        <v>555</v>
      </c>
      <c r="C176" s="311"/>
      <c r="D176" s="311"/>
      <c r="E176" s="311"/>
      <c r="F176" s="311"/>
      <c r="G176" s="311"/>
      <c r="H176" s="311"/>
      <c r="I176" s="311"/>
      <c r="J176" s="311"/>
      <c r="K176" s="311"/>
      <c r="L176" s="311"/>
      <c r="M176" s="311"/>
      <c r="N176" s="311"/>
      <c r="O176" s="312"/>
      <c r="P176" s="313"/>
      <c r="Q176" s="314"/>
    </row>
    <row r="177" spans="1:18" ht="60" customHeight="1" x14ac:dyDescent="0.2">
      <c r="A177" s="3" t="s">
        <v>43</v>
      </c>
      <c r="B177" s="239" t="s">
        <v>556</v>
      </c>
      <c r="C177" s="239"/>
      <c r="D177" s="239"/>
      <c r="E177" s="239"/>
      <c r="F177" s="239"/>
      <c r="G177" s="239"/>
      <c r="H177" s="239"/>
      <c r="I177" s="239"/>
      <c r="J177" s="239"/>
      <c r="K177" s="239"/>
      <c r="L177" s="239"/>
      <c r="M177" s="239"/>
      <c r="N177" s="239"/>
      <c r="O177" s="240"/>
      <c r="P177" s="241"/>
      <c r="Q177" s="242"/>
    </row>
    <row r="178" spans="1:18" ht="60" customHeight="1" thickBot="1" x14ac:dyDescent="0.25">
      <c r="A178" s="4" t="s">
        <v>44</v>
      </c>
      <c r="B178" s="276" t="s">
        <v>557</v>
      </c>
      <c r="C178" s="276"/>
      <c r="D178" s="276"/>
      <c r="E178" s="276"/>
      <c r="F178" s="276"/>
      <c r="G178" s="276"/>
      <c r="H178" s="276"/>
      <c r="I178" s="276"/>
      <c r="J178" s="276"/>
      <c r="K178" s="276"/>
      <c r="L178" s="276"/>
      <c r="M178" s="276"/>
      <c r="N178" s="276"/>
      <c r="O178" s="277"/>
      <c r="P178" s="245"/>
      <c r="Q178" s="246"/>
    </row>
    <row r="179" spans="1:18" ht="25.5" customHeight="1" x14ac:dyDescent="0.2"/>
    <row r="180" spans="1:18" ht="13.8" thickBot="1" x14ac:dyDescent="0.25">
      <c r="A180" s="166" t="s">
        <v>188</v>
      </c>
    </row>
    <row r="181" spans="1:18" ht="60" customHeight="1" x14ac:dyDescent="0.2">
      <c r="A181" s="2" t="s">
        <v>42</v>
      </c>
      <c r="B181" s="311" t="s">
        <v>81</v>
      </c>
      <c r="C181" s="311"/>
      <c r="D181" s="311"/>
      <c r="E181" s="311"/>
      <c r="F181" s="311"/>
      <c r="G181" s="311"/>
      <c r="H181" s="311"/>
      <c r="I181" s="311"/>
      <c r="J181" s="311"/>
      <c r="K181" s="311"/>
      <c r="L181" s="311"/>
      <c r="M181" s="311"/>
      <c r="N181" s="311"/>
      <c r="O181" s="312"/>
      <c r="P181" s="313"/>
      <c r="Q181" s="314"/>
    </row>
    <row r="182" spans="1:18" ht="30" customHeight="1" x14ac:dyDescent="0.2">
      <c r="A182" s="3" t="s">
        <v>43</v>
      </c>
      <c r="B182" s="239" t="s">
        <v>159</v>
      </c>
      <c r="C182" s="239"/>
      <c r="D182" s="239"/>
      <c r="E182" s="239"/>
      <c r="F182" s="239"/>
      <c r="G182" s="239"/>
      <c r="H182" s="239"/>
      <c r="I182" s="239"/>
      <c r="J182" s="239"/>
      <c r="K182" s="239"/>
      <c r="L182" s="239"/>
      <c r="M182" s="239"/>
      <c r="N182" s="239"/>
      <c r="O182" s="240"/>
      <c r="P182" s="241"/>
      <c r="Q182" s="242"/>
    </row>
    <row r="183" spans="1:18" ht="100.05" customHeight="1" x14ac:dyDescent="0.2">
      <c r="A183" s="3" t="s">
        <v>44</v>
      </c>
      <c r="B183" s="234" t="s">
        <v>82</v>
      </c>
      <c r="C183" s="234"/>
      <c r="D183" s="234"/>
      <c r="E183" s="234"/>
      <c r="F183" s="234"/>
      <c r="G183" s="234"/>
      <c r="H183" s="234"/>
      <c r="I183" s="234"/>
      <c r="J183" s="234"/>
      <c r="K183" s="234"/>
      <c r="L183" s="234"/>
      <c r="M183" s="234"/>
      <c r="N183" s="234"/>
      <c r="O183" s="278"/>
      <c r="P183" s="241"/>
      <c r="Q183" s="242"/>
    </row>
    <row r="184" spans="1:18" ht="60" customHeight="1" x14ac:dyDescent="0.2">
      <c r="A184" s="3" t="s">
        <v>45</v>
      </c>
      <c r="B184" s="239" t="s">
        <v>558</v>
      </c>
      <c r="C184" s="239"/>
      <c r="D184" s="239"/>
      <c r="E184" s="239"/>
      <c r="F184" s="239"/>
      <c r="G184" s="239"/>
      <c r="H184" s="239"/>
      <c r="I184" s="239"/>
      <c r="J184" s="239"/>
      <c r="K184" s="239"/>
      <c r="L184" s="239"/>
      <c r="M184" s="239"/>
      <c r="N184" s="239"/>
      <c r="O184" s="240"/>
      <c r="P184" s="241"/>
      <c r="Q184" s="242"/>
    </row>
    <row r="185" spans="1:18" ht="105" customHeight="1" thickBot="1" x14ac:dyDescent="0.25">
      <c r="A185" s="4" t="s">
        <v>134</v>
      </c>
      <c r="B185" s="243" t="s">
        <v>83</v>
      </c>
      <c r="C185" s="243"/>
      <c r="D185" s="243"/>
      <c r="E185" s="243"/>
      <c r="F185" s="243"/>
      <c r="G185" s="243"/>
      <c r="H185" s="243"/>
      <c r="I185" s="243"/>
      <c r="J185" s="243"/>
      <c r="K185" s="243"/>
      <c r="L185" s="243"/>
      <c r="M185" s="243"/>
      <c r="N185" s="243"/>
      <c r="O185" s="244"/>
      <c r="P185" s="245"/>
      <c r="Q185" s="246"/>
    </row>
    <row r="186" spans="1:18" ht="26.25" customHeight="1" x14ac:dyDescent="0.2"/>
    <row r="187" spans="1:18" ht="13.8" thickBot="1" x14ac:dyDescent="0.25">
      <c r="A187" s="166" t="s">
        <v>189</v>
      </c>
    </row>
    <row r="188" spans="1:18" ht="45" customHeight="1" x14ac:dyDescent="0.2">
      <c r="A188" s="2" t="s">
        <v>42</v>
      </c>
      <c r="B188" s="285" t="s">
        <v>513</v>
      </c>
      <c r="C188" s="286"/>
      <c r="D188" s="286"/>
      <c r="E188" s="286"/>
      <c r="F188" s="286"/>
      <c r="G188" s="286"/>
      <c r="H188" s="286"/>
      <c r="I188" s="286"/>
      <c r="J188" s="286"/>
      <c r="K188" s="286"/>
      <c r="L188" s="286"/>
      <c r="M188" s="286"/>
      <c r="N188" s="286"/>
      <c r="O188" s="286"/>
      <c r="P188" s="286"/>
      <c r="Q188" s="286"/>
      <c r="R188" s="286"/>
    </row>
    <row r="189" spans="1:18" ht="30" customHeight="1" x14ac:dyDescent="0.2">
      <c r="A189" s="3" t="s">
        <v>43</v>
      </c>
      <c r="B189" s="285" t="s">
        <v>514</v>
      </c>
      <c r="C189" s="286"/>
      <c r="D189" s="286"/>
      <c r="E189" s="286"/>
      <c r="F189" s="286"/>
      <c r="G189" s="286"/>
      <c r="H189" s="286"/>
      <c r="I189" s="286"/>
      <c r="J189" s="286"/>
      <c r="K189" s="286"/>
      <c r="L189" s="286"/>
      <c r="M189" s="286"/>
      <c r="N189" s="286"/>
      <c r="O189" s="286"/>
      <c r="P189" s="286"/>
      <c r="Q189" s="286"/>
      <c r="R189" s="286"/>
    </row>
    <row r="190" spans="1:18" ht="45" customHeight="1" x14ac:dyDescent="0.2">
      <c r="A190" s="3" t="s">
        <v>44</v>
      </c>
      <c r="B190" s="285" t="s">
        <v>515</v>
      </c>
      <c r="C190" s="286"/>
      <c r="D190" s="286"/>
      <c r="E190" s="286"/>
      <c r="F190" s="286"/>
      <c r="G190" s="286"/>
      <c r="H190" s="286"/>
      <c r="I190" s="286"/>
      <c r="J190" s="286"/>
      <c r="K190" s="286"/>
      <c r="L190" s="286"/>
      <c r="M190" s="286"/>
      <c r="N190" s="286"/>
      <c r="O190" s="286"/>
      <c r="P190" s="286"/>
      <c r="Q190" s="286"/>
      <c r="R190" s="286"/>
    </row>
    <row r="191" spans="1:18" ht="30" customHeight="1" x14ac:dyDescent="0.2">
      <c r="A191" s="180" t="s">
        <v>45</v>
      </c>
      <c r="B191" s="230" t="s">
        <v>516</v>
      </c>
      <c r="C191" s="231"/>
      <c r="D191" s="231"/>
      <c r="E191" s="231"/>
      <c r="F191" s="231"/>
      <c r="G191" s="231"/>
      <c r="H191" s="231"/>
      <c r="I191" s="231"/>
      <c r="J191" s="231"/>
      <c r="K191" s="231"/>
      <c r="L191" s="231"/>
      <c r="M191" s="231"/>
      <c r="N191" s="231"/>
      <c r="O191" s="231"/>
      <c r="P191" s="231"/>
      <c r="Q191" s="231"/>
      <c r="R191" s="232"/>
    </row>
    <row r="192" spans="1:18" ht="45" customHeight="1" x14ac:dyDescent="0.2">
      <c r="A192" s="180" t="s">
        <v>46</v>
      </c>
      <c r="B192" s="230" t="s">
        <v>517</v>
      </c>
      <c r="C192" s="231"/>
      <c r="D192" s="231"/>
      <c r="E192" s="231"/>
      <c r="F192" s="231"/>
      <c r="G192" s="231"/>
      <c r="H192" s="231"/>
      <c r="I192" s="231"/>
      <c r="J192" s="231"/>
      <c r="K192" s="231"/>
      <c r="L192" s="231"/>
      <c r="M192" s="231"/>
      <c r="N192" s="231"/>
      <c r="O192" s="231"/>
      <c r="P192" s="231"/>
      <c r="Q192" s="231"/>
      <c r="R192" s="232"/>
    </row>
    <row r="193" spans="1:19" ht="45" customHeight="1" thickBot="1" x14ac:dyDescent="0.25">
      <c r="A193" s="4" t="s">
        <v>47</v>
      </c>
      <c r="B193" s="230" t="s">
        <v>518</v>
      </c>
      <c r="C193" s="231"/>
      <c r="D193" s="231"/>
      <c r="E193" s="231"/>
      <c r="F193" s="231"/>
      <c r="G193" s="231"/>
      <c r="H193" s="231"/>
      <c r="I193" s="231"/>
      <c r="J193" s="231"/>
      <c r="K193" s="231"/>
      <c r="L193" s="231"/>
      <c r="M193" s="231"/>
      <c r="N193" s="231"/>
      <c r="O193" s="231"/>
      <c r="P193" s="231"/>
      <c r="Q193" s="231"/>
      <c r="R193" s="232"/>
    </row>
    <row r="194" spans="1:19" ht="26.25" customHeight="1" x14ac:dyDescent="0.2">
      <c r="A194" s="492" t="s">
        <v>505</v>
      </c>
      <c r="B194" s="493"/>
      <c r="C194" s="493"/>
      <c r="D194" s="493"/>
      <c r="E194" s="493"/>
      <c r="F194" s="493"/>
      <c r="G194" s="493"/>
      <c r="H194" s="493"/>
      <c r="I194" s="493"/>
      <c r="J194" s="493"/>
      <c r="K194" s="493"/>
      <c r="L194" s="493"/>
      <c r="M194" s="493"/>
      <c r="N194" s="493"/>
      <c r="O194" s="493"/>
      <c r="P194" s="493"/>
      <c r="Q194" s="493"/>
      <c r="R194" s="493"/>
      <c r="S194" s="493"/>
    </row>
    <row r="195" spans="1:19" ht="45" customHeight="1" thickBot="1" x14ac:dyDescent="0.25">
      <c r="A195" s="166" t="s">
        <v>212</v>
      </c>
    </row>
    <row r="196" spans="1:19" ht="60" customHeight="1" thickBot="1" x14ac:dyDescent="0.25">
      <c r="A196" s="2" t="s">
        <v>5</v>
      </c>
      <c r="B196" s="233" t="s">
        <v>519</v>
      </c>
      <c r="C196" s="233"/>
      <c r="D196" s="233"/>
      <c r="E196" s="233"/>
      <c r="F196" s="233"/>
      <c r="G196" s="233"/>
      <c r="H196" s="233"/>
      <c r="I196" s="233"/>
      <c r="J196" s="233"/>
      <c r="K196" s="233"/>
      <c r="L196" s="233"/>
      <c r="M196" s="233"/>
      <c r="N196" s="233"/>
      <c r="O196" s="233"/>
      <c r="P196" s="235"/>
      <c r="Q196" s="236"/>
      <c r="R196" s="214"/>
    </row>
    <row r="197" spans="1:19" ht="60" customHeight="1" thickBot="1" x14ac:dyDescent="0.25">
      <c r="A197" s="3" t="s">
        <v>4</v>
      </c>
      <c r="B197" s="233" t="s">
        <v>520</v>
      </c>
      <c r="C197" s="233"/>
      <c r="D197" s="233"/>
      <c r="E197" s="233"/>
      <c r="F197" s="233"/>
      <c r="G197" s="233"/>
      <c r="H197" s="233"/>
      <c r="I197" s="233"/>
      <c r="J197" s="233"/>
      <c r="K197" s="233"/>
      <c r="L197" s="233"/>
      <c r="M197" s="233"/>
      <c r="N197" s="233"/>
      <c r="O197" s="233"/>
      <c r="P197" s="235"/>
      <c r="Q197" s="236"/>
      <c r="R197" s="215"/>
    </row>
    <row r="198" spans="1:19" ht="60" customHeight="1" thickBot="1" x14ac:dyDescent="0.25">
      <c r="A198" s="3" t="s">
        <v>6</v>
      </c>
      <c r="B198" s="233" t="s">
        <v>521</v>
      </c>
      <c r="C198" s="233"/>
      <c r="D198" s="233"/>
      <c r="E198" s="233"/>
      <c r="F198" s="233"/>
      <c r="G198" s="233"/>
      <c r="H198" s="233"/>
      <c r="I198" s="233"/>
      <c r="J198" s="233"/>
      <c r="K198" s="233"/>
      <c r="L198" s="233"/>
      <c r="M198" s="233"/>
      <c r="N198" s="233"/>
      <c r="O198" s="233"/>
      <c r="P198" s="235"/>
      <c r="Q198" s="236"/>
      <c r="R198" s="215"/>
    </row>
    <row r="199" spans="1:19" ht="60" customHeight="1" thickBot="1" x14ac:dyDescent="0.25">
      <c r="A199" s="4" t="s">
        <v>45</v>
      </c>
      <c r="B199" s="234" t="s">
        <v>522</v>
      </c>
      <c r="C199" s="234"/>
      <c r="D199" s="234"/>
      <c r="E199" s="234"/>
      <c r="F199" s="234"/>
      <c r="G199" s="234"/>
      <c r="H199" s="234"/>
      <c r="I199" s="234"/>
      <c r="J199" s="234"/>
      <c r="K199" s="234"/>
      <c r="L199" s="234"/>
      <c r="M199" s="234"/>
      <c r="N199" s="234"/>
      <c r="O199" s="234"/>
      <c r="P199" s="235"/>
      <c r="Q199" s="236"/>
      <c r="R199" s="216"/>
    </row>
    <row r="201" spans="1:19" ht="45" customHeight="1" thickBot="1" x14ac:dyDescent="0.25">
      <c r="A201" s="166" t="s">
        <v>190</v>
      </c>
    </row>
    <row r="202" spans="1:19" ht="42" customHeight="1" thickBot="1" x14ac:dyDescent="0.25">
      <c r="A202" s="185" t="s">
        <v>42</v>
      </c>
      <c r="B202" s="279" t="s">
        <v>84</v>
      </c>
      <c r="C202" s="279"/>
      <c r="D202" s="279"/>
      <c r="E202" s="279"/>
      <c r="F202" s="279"/>
      <c r="G202" s="279"/>
      <c r="H202" s="279"/>
      <c r="I202" s="279"/>
      <c r="J202" s="279"/>
      <c r="K202" s="279"/>
      <c r="L202" s="279"/>
      <c r="M202" s="279"/>
      <c r="N202" s="279"/>
      <c r="O202" s="280"/>
      <c r="P202" s="235"/>
      <c r="Q202" s="236"/>
    </row>
    <row r="203" spans="1:19" s="217" customFormat="1" x14ac:dyDescent="0.2">
      <c r="A203" s="1"/>
      <c r="B203" s="1"/>
      <c r="C203" s="1"/>
      <c r="D203" s="1"/>
      <c r="E203" s="1"/>
      <c r="F203" s="1"/>
      <c r="G203" s="1"/>
      <c r="H203" s="1"/>
      <c r="I203" s="1"/>
      <c r="J203" s="1"/>
      <c r="K203" s="1"/>
      <c r="L203" s="1"/>
      <c r="M203" s="1"/>
      <c r="N203" s="1"/>
      <c r="O203" s="1"/>
      <c r="P203" s="1"/>
      <c r="Q203" s="1"/>
      <c r="R203" s="1"/>
      <c r="S203" s="1"/>
    </row>
    <row r="204" spans="1:19" s="217" customFormat="1" ht="30" customHeight="1" thickBot="1" x14ac:dyDescent="0.25">
      <c r="A204" s="218" t="s">
        <v>191</v>
      </c>
    </row>
    <row r="205" spans="1:19" s="217" customFormat="1" ht="45" customHeight="1" x14ac:dyDescent="0.2">
      <c r="A205" s="219" t="s">
        <v>42</v>
      </c>
      <c r="B205" s="498" t="s">
        <v>0</v>
      </c>
      <c r="C205" s="498"/>
      <c r="D205" s="498"/>
      <c r="E205" s="498"/>
      <c r="F205" s="498"/>
      <c r="G205" s="498"/>
      <c r="H205" s="498"/>
      <c r="I205" s="498"/>
      <c r="J205" s="498"/>
      <c r="K205" s="498"/>
      <c r="L205" s="498"/>
      <c r="M205" s="498"/>
      <c r="N205" s="498"/>
      <c r="O205" s="499"/>
      <c r="P205" s="494"/>
      <c r="Q205" s="495"/>
    </row>
    <row r="206" spans="1:19" s="217" customFormat="1" ht="30" customHeight="1" thickBot="1" x14ac:dyDescent="0.25">
      <c r="A206" s="487" t="s">
        <v>43</v>
      </c>
      <c r="B206" s="360" t="s">
        <v>559</v>
      </c>
      <c r="C206" s="360"/>
      <c r="D206" s="360"/>
      <c r="E206" s="360"/>
      <c r="F206" s="360"/>
      <c r="G206" s="360"/>
      <c r="H206" s="360"/>
      <c r="I206" s="360"/>
      <c r="J206" s="360"/>
      <c r="K206" s="360"/>
      <c r="L206" s="360"/>
      <c r="M206" s="360"/>
      <c r="N206" s="360"/>
      <c r="O206" s="361"/>
      <c r="P206" s="496"/>
      <c r="Q206" s="497"/>
    </row>
    <row r="207" spans="1:19" s="217" customFormat="1" ht="57" customHeight="1" x14ac:dyDescent="0.2">
      <c r="A207" s="487"/>
      <c r="B207" s="220"/>
      <c r="C207" s="481" t="s">
        <v>150</v>
      </c>
      <c r="D207" s="482"/>
      <c r="E207" s="482"/>
      <c r="F207" s="482"/>
      <c r="G207" s="482"/>
      <c r="H207" s="482"/>
      <c r="I207" s="482"/>
      <c r="J207" s="482"/>
      <c r="K207" s="482"/>
      <c r="L207" s="482"/>
      <c r="M207" s="482"/>
      <c r="N207" s="482"/>
      <c r="O207" s="482"/>
      <c r="P207" s="482"/>
      <c r="Q207" s="483"/>
    </row>
    <row r="208" spans="1:19" s="217" customFormat="1" ht="96" customHeight="1" x14ac:dyDescent="0.2">
      <c r="A208" s="487"/>
      <c r="B208" s="221"/>
      <c r="C208" s="463" t="s">
        <v>120</v>
      </c>
      <c r="D208" s="464"/>
      <c r="E208" s="464"/>
      <c r="F208" s="464"/>
      <c r="G208" s="464"/>
      <c r="H208" s="464"/>
      <c r="I208" s="464"/>
      <c r="J208" s="464"/>
      <c r="K208" s="464"/>
      <c r="L208" s="464"/>
      <c r="M208" s="464"/>
      <c r="N208" s="464"/>
      <c r="O208" s="464"/>
      <c r="P208" s="464"/>
      <c r="Q208" s="465"/>
    </row>
    <row r="209" spans="1:19" s="217" customFormat="1" ht="18.75" customHeight="1" x14ac:dyDescent="0.2">
      <c r="A209" s="487"/>
      <c r="B209" s="221"/>
      <c r="C209" s="463" t="s">
        <v>35</v>
      </c>
      <c r="D209" s="464"/>
      <c r="E209" s="464"/>
      <c r="F209" s="464"/>
      <c r="G209" s="464"/>
      <c r="H209" s="464"/>
      <c r="I209" s="464"/>
      <c r="J209" s="464"/>
      <c r="K209" s="464"/>
      <c r="L209" s="464"/>
      <c r="M209" s="464"/>
      <c r="N209" s="464"/>
      <c r="O209" s="464"/>
      <c r="P209" s="464"/>
      <c r="Q209" s="465"/>
    </row>
    <row r="210" spans="1:19" s="217" customFormat="1" ht="18.75" customHeight="1" x14ac:dyDescent="0.2">
      <c r="A210" s="487"/>
      <c r="B210" s="221"/>
      <c r="C210" s="463" t="s">
        <v>36</v>
      </c>
      <c r="D210" s="464"/>
      <c r="E210" s="464"/>
      <c r="F210" s="464"/>
      <c r="G210" s="464"/>
      <c r="H210" s="464"/>
      <c r="I210" s="464"/>
      <c r="J210" s="464"/>
      <c r="K210" s="464"/>
      <c r="L210" s="464"/>
      <c r="M210" s="464"/>
      <c r="N210" s="464"/>
      <c r="O210" s="464"/>
      <c r="P210" s="464"/>
      <c r="Q210" s="465"/>
    </row>
    <row r="211" spans="1:19" ht="18.75" customHeight="1" thickBot="1" x14ac:dyDescent="0.25">
      <c r="A211" s="488"/>
      <c r="B211" s="222"/>
      <c r="C211" s="484" t="s">
        <v>37</v>
      </c>
      <c r="D211" s="485"/>
      <c r="E211" s="485"/>
      <c r="F211" s="485"/>
      <c r="G211" s="485"/>
      <c r="H211" s="485"/>
      <c r="I211" s="485"/>
      <c r="J211" s="485"/>
      <c r="K211" s="485"/>
      <c r="L211" s="485"/>
      <c r="M211" s="485"/>
      <c r="N211" s="485"/>
      <c r="O211" s="485"/>
      <c r="P211" s="485"/>
      <c r="Q211" s="486"/>
      <c r="R211" s="217"/>
      <c r="S211" s="217"/>
    </row>
    <row r="212" spans="1:19" x14ac:dyDescent="0.2">
      <c r="A212" s="223"/>
      <c r="B212" s="223"/>
      <c r="C212" s="223"/>
      <c r="D212" s="223"/>
      <c r="E212" s="223"/>
      <c r="F212" s="223"/>
      <c r="G212" s="223"/>
      <c r="H212" s="223"/>
      <c r="I212" s="223"/>
      <c r="J212" s="223"/>
      <c r="K212" s="223"/>
      <c r="L212" s="223"/>
      <c r="M212" s="223"/>
      <c r="N212" s="223"/>
      <c r="O212" s="223"/>
      <c r="P212" s="223"/>
      <c r="Q212" s="223"/>
    </row>
    <row r="213" spans="1:19" s="224" customFormat="1" ht="16.2" x14ac:dyDescent="0.2">
      <c r="A213" s="5"/>
      <c r="B213" s="6"/>
      <c r="C213" s="6"/>
      <c r="D213" s="6"/>
      <c r="E213" s="6"/>
      <c r="F213" s="6"/>
      <c r="G213" s="6"/>
      <c r="H213" s="6"/>
      <c r="I213" s="6"/>
      <c r="J213" s="6"/>
      <c r="K213" s="6"/>
      <c r="L213" s="6"/>
      <c r="M213" s="6"/>
      <c r="N213" s="6"/>
      <c r="O213" s="6"/>
      <c r="P213" s="181"/>
      <c r="Q213" s="181"/>
      <c r="R213" s="1"/>
      <c r="S213" s="1"/>
    </row>
    <row r="214" spans="1:19" s="224" customFormat="1" ht="24.75" customHeight="1" thickBot="1" x14ac:dyDescent="0.25">
      <c r="A214" s="225" t="s">
        <v>509</v>
      </c>
    </row>
    <row r="215" spans="1:19" ht="70.5" customHeight="1" x14ac:dyDescent="0.2">
      <c r="A215" s="2" t="s">
        <v>5</v>
      </c>
      <c r="B215" s="270" t="s">
        <v>265</v>
      </c>
      <c r="C215" s="270"/>
      <c r="D215" s="270"/>
      <c r="E215" s="270"/>
      <c r="F215" s="270"/>
      <c r="G215" s="270"/>
      <c r="H215" s="270"/>
      <c r="I215" s="270"/>
      <c r="J215" s="270"/>
      <c r="K215" s="270"/>
      <c r="L215" s="270"/>
      <c r="M215" s="270"/>
      <c r="N215" s="270"/>
      <c r="O215" s="271"/>
      <c r="P215" s="272"/>
      <c r="Q215" s="273"/>
      <c r="R215" s="224"/>
      <c r="S215" s="224"/>
    </row>
    <row r="216" spans="1:19" ht="32.25" customHeight="1" x14ac:dyDescent="0.2">
      <c r="A216" s="247" t="s">
        <v>4</v>
      </c>
      <c r="B216" s="249" t="s">
        <v>250</v>
      </c>
      <c r="C216" s="250"/>
      <c r="D216" s="250"/>
      <c r="E216" s="250"/>
      <c r="F216" s="250"/>
      <c r="G216" s="250"/>
      <c r="H216" s="250"/>
      <c r="I216" s="250"/>
      <c r="J216" s="250"/>
      <c r="K216" s="250"/>
      <c r="L216" s="250"/>
      <c r="M216" s="250"/>
      <c r="N216" s="250"/>
      <c r="O216" s="251"/>
      <c r="P216" s="252"/>
      <c r="Q216" s="253"/>
    </row>
    <row r="217" spans="1:19" ht="74.25" customHeight="1" x14ac:dyDescent="0.2">
      <c r="A217" s="247"/>
      <c r="B217" s="256" t="s">
        <v>251</v>
      </c>
      <c r="C217" s="256"/>
      <c r="D217" s="256"/>
      <c r="E217" s="256"/>
      <c r="F217" s="256"/>
      <c r="G217" s="256"/>
      <c r="H217" s="256"/>
      <c r="I217" s="256"/>
      <c r="J217" s="256"/>
      <c r="K217" s="256"/>
      <c r="L217" s="256"/>
      <c r="M217" s="256"/>
      <c r="N217" s="256"/>
      <c r="O217" s="257"/>
      <c r="P217" s="252"/>
      <c r="Q217" s="253"/>
    </row>
    <row r="218" spans="1:19" ht="36.75" customHeight="1" x14ac:dyDescent="0.2">
      <c r="A218" s="247"/>
      <c r="B218" s="226" t="s">
        <v>252</v>
      </c>
      <c r="C218" s="256" t="s">
        <v>253</v>
      </c>
      <c r="D218" s="256"/>
      <c r="E218" s="256"/>
      <c r="F218" s="256"/>
      <c r="G218" s="256"/>
      <c r="H218" s="256"/>
      <c r="I218" s="256"/>
      <c r="J218" s="256"/>
      <c r="K218" s="256"/>
      <c r="L218" s="256"/>
      <c r="M218" s="256"/>
      <c r="N218" s="256"/>
      <c r="O218" s="257"/>
      <c r="P218" s="252"/>
      <c r="Q218" s="253"/>
    </row>
    <row r="219" spans="1:19" ht="71.25" customHeight="1" x14ac:dyDescent="0.2">
      <c r="A219" s="247"/>
      <c r="B219" s="227" t="s">
        <v>254</v>
      </c>
      <c r="C219" s="256" t="s">
        <v>266</v>
      </c>
      <c r="D219" s="256"/>
      <c r="E219" s="256"/>
      <c r="F219" s="256"/>
      <c r="G219" s="256"/>
      <c r="H219" s="256"/>
      <c r="I219" s="256"/>
      <c r="J219" s="256"/>
      <c r="K219" s="256"/>
      <c r="L219" s="256"/>
      <c r="M219" s="256"/>
      <c r="N219" s="256"/>
      <c r="O219" s="257"/>
      <c r="P219" s="252"/>
      <c r="Q219" s="253"/>
    </row>
    <row r="220" spans="1:19" ht="72.75" customHeight="1" x14ac:dyDescent="0.2">
      <c r="A220" s="247"/>
      <c r="B220" s="227" t="s">
        <v>255</v>
      </c>
      <c r="C220" s="256" t="s">
        <v>267</v>
      </c>
      <c r="D220" s="256"/>
      <c r="E220" s="256"/>
      <c r="F220" s="256"/>
      <c r="G220" s="256"/>
      <c r="H220" s="256"/>
      <c r="I220" s="256"/>
      <c r="J220" s="256"/>
      <c r="K220" s="256"/>
      <c r="L220" s="256"/>
      <c r="M220" s="256"/>
      <c r="N220" s="256"/>
      <c r="O220" s="257"/>
      <c r="P220" s="252"/>
      <c r="Q220" s="253"/>
    </row>
    <row r="221" spans="1:19" ht="46.5" customHeight="1" x14ac:dyDescent="0.2">
      <c r="A221" s="247"/>
      <c r="B221" s="227" t="s">
        <v>256</v>
      </c>
      <c r="C221" s="256" t="s">
        <v>268</v>
      </c>
      <c r="D221" s="256"/>
      <c r="E221" s="256"/>
      <c r="F221" s="256"/>
      <c r="G221" s="256"/>
      <c r="H221" s="256"/>
      <c r="I221" s="256"/>
      <c r="J221" s="256"/>
      <c r="K221" s="256"/>
      <c r="L221" s="256"/>
      <c r="M221" s="256"/>
      <c r="N221" s="256"/>
      <c r="O221" s="257"/>
      <c r="P221" s="252"/>
      <c r="Q221" s="253"/>
    </row>
    <row r="222" spans="1:19" ht="46.5" customHeight="1" x14ac:dyDescent="0.2">
      <c r="A222" s="247"/>
      <c r="B222" s="6"/>
      <c r="C222" s="258" t="s">
        <v>269</v>
      </c>
      <c r="D222" s="258"/>
      <c r="E222" s="258"/>
      <c r="F222" s="258"/>
      <c r="G222" s="258"/>
      <c r="H222" s="258"/>
      <c r="I222" s="258"/>
      <c r="J222" s="258"/>
      <c r="K222" s="258"/>
      <c r="L222" s="258"/>
      <c r="M222" s="258"/>
      <c r="N222" s="258"/>
      <c r="O222" s="259"/>
      <c r="P222" s="252"/>
      <c r="Q222" s="253"/>
    </row>
    <row r="223" spans="1:19" ht="53.25" customHeight="1" x14ac:dyDescent="0.2">
      <c r="A223" s="247"/>
      <c r="B223" s="227" t="s">
        <v>257</v>
      </c>
      <c r="C223" s="256" t="s">
        <v>258</v>
      </c>
      <c r="D223" s="256"/>
      <c r="E223" s="256"/>
      <c r="F223" s="256"/>
      <c r="G223" s="256"/>
      <c r="H223" s="256"/>
      <c r="I223" s="256"/>
      <c r="J223" s="256"/>
      <c r="K223" s="256"/>
      <c r="L223" s="256"/>
      <c r="M223" s="256"/>
      <c r="N223" s="256"/>
      <c r="O223" s="257"/>
      <c r="P223" s="252"/>
      <c r="Q223" s="253"/>
    </row>
    <row r="224" spans="1:19" ht="48" customHeight="1" x14ac:dyDescent="0.2">
      <c r="A224" s="247"/>
      <c r="B224" s="260" t="s">
        <v>259</v>
      </c>
      <c r="C224" s="260"/>
      <c r="D224" s="260"/>
      <c r="E224" s="260"/>
      <c r="F224" s="260"/>
      <c r="G224" s="260"/>
      <c r="H224" s="260"/>
      <c r="I224" s="260"/>
      <c r="J224" s="260"/>
      <c r="K224" s="260"/>
      <c r="L224" s="260"/>
      <c r="M224" s="260"/>
      <c r="N224" s="260"/>
      <c r="O224" s="261"/>
      <c r="P224" s="252"/>
      <c r="Q224" s="253"/>
    </row>
    <row r="225" spans="1:17" ht="57.75" customHeight="1" x14ac:dyDescent="0.2">
      <c r="A225" s="247"/>
      <c r="B225" s="262" t="s">
        <v>260</v>
      </c>
      <c r="C225" s="262"/>
      <c r="D225" s="262"/>
      <c r="E225" s="262"/>
      <c r="F225" s="262"/>
      <c r="G225" s="262"/>
      <c r="H225" s="262"/>
      <c r="I225" s="262"/>
      <c r="J225" s="262"/>
      <c r="K225" s="262"/>
      <c r="L225" s="262"/>
      <c r="M225" s="262"/>
      <c r="N225" s="262"/>
      <c r="O225" s="263"/>
      <c r="P225" s="252"/>
      <c r="Q225" s="253"/>
    </row>
    <row r="226" spans="1:17" ht="23.25" customHeight="1" x14ac:dyDescent="0.2">
      <c r="A226" s="247"/>
      <c r="B226" s="226" t="s">
        <v>252</v>
      </c>
      <c r="C226" s="256" t="s">
        <v>270</v>
      </c>
      <c r="D226" s="256"/>
      <c r="E226" s="256"/>
      <c r="F226" s="256"/>
      <c r="G226" s="256"/>
      <c r="H226" s="256"/>
      <c r="I226" s="256"/>
      <c r="J226" s="256"/>
      <c r="K226" s="256"/>
      <c r="L226" s="256"/>
      <c r="M226" s="256"/>
      <c r="N226" s="256"/>
      <c r="O226" s="257"/>
      <c r="P226" s="252"/>
      <c r="Q226" s="253"/>
    </row>
    <row r="227" spans="1:17" ht="23.25" customHeight="1" x14ac:dyDescent="0.2">
      <c r="A227" s="247"/>
      <c r="B227" s="228" t="s">
        <v>257</v>
      </c>
      <c r="C227" s="264" t="s">
        <v>261</v>
      </c>
      <c r="D227" s="264"/>
      <c r="E227" s="264"/>
      <c r="F227" s="264"/>
      <c r="G227" s="264"/>
      <c r="H227" s="264"/>
      <c r="I227" s="264"/>
      <c r="J227" s="264"/>
      <c r="K227" s="264"/>
      <c r="L227" s="264"/>
      <c r="M227" s="264"/>
      <c r="N227" s="264"/>
      <c r="O227" s="265"/>
      <c r="P227" s="252"/>
      <c r="Q227" s="253"/>
    </row>
    <row r="228" spans="1:17" ht="75.75" customHeight="1" x14ac:dyDescent="0.2">
      <c r="A228" s="247"/>
      <c r="B228" s="256" t="s">
        <v>262</v>
      </c>
      <c r="C228" s="256"/>
      <c r="D228" s="256"/>
      <c r="E228" s="256"/>
      <c r="F228" s="256"/>
      <c r="G228" s="256"/>
      <c r="H228" s="256"/>
      <c r="I228" s="256"/>
      <c r="J228" s="256"/>
      <c r="K228" s="256"/>
      <c r="L228" s="256"/>
      <c r="M228" s="256"/>
      <c r="N228" s="256"/>
      <c r="O228" s="257"/>
      <c r="P228" s="252"/>
      <c r="Q228" s="253"/>
    </row>
    <row r="229" spans="1:17" ht="45" customHeight="1" thickBot="1" x14ac:dyDescent="0.25">
      <c r="A229" s="248"/>
      <c r="B229" s="229" t="s">
        <v>263</v>
      </c>
      <c r="C229" s="266" t="s">
        <v>264</v>
      </c>
      <c r="D229" s="266"/>
      <c r="E229" s="266"/>
      <c r="F229" s="266"/>
      <c r="G229" s="266"/>
      <c r="H229" s="266"/>
      <c r="I229" s="266"/>
      <c r="J229" s="266"/>
      <c r="K229" s="266"/>
      <c r="L229" s="266"/>
      <c r="M229" s="266"/>
      <c r="N229" s="266"/>
      <c r="O229" s="267"/>
      <c r="P229" s="254"/>
      <c r="Q229" s="255"/>
    </row>
    <row r="230" spans="1:17" ht="16.2" x14ac:dyDescent="0.2">
      <c r="A230" s="5"/>
      <c r="B230" s="6"/>
      <c r="C230" s="6"/>
      <c r="D230" s="6"/>
      <c r="E230" s="6"/>
      <c r="F230" s="6"/>
      <c r="G230" s="6"/>
      <c r="H230" s="6"/>
      <c r="I230" s="6"/>
      <c r="J230" s="6"/>
      <c r="K230" s="6"/>
      <c r="L230" s="6"/>
      <c r="M230" s="6"/>
      <c r="N230" s="6"/>
      <c r="O230" s="6"/>
      <c r="P230" s="181"/>
      <c r="Q230" s="181"/>
    </row>
    <row r="231" spans="1:17" ht="45" customHeight="1" thickBot="1" x14ac:dyDescent="0.25">
      <c r="A231" s="166" t="s">
        <v>510</v>
      </c>
    </row>
    <row r="232" spans="1:17" ht="45" customHeight="1" x14ac:dyDescent="0.2">
      <c r="A232" s="2" t="s">
        <v>42</v>
      </c>
      <c r="B232" s="315" t="s">
        <v>135</v>
      </c>
      <c r="C232" s="315"/>
      <c r="D232" s="315"/>
      <c r="E232" s="315"/>
      <c r="F232" s="315"/>
      <c r="G232" s="315"/>
      <c r="H232" s="315"/>
      <c r="I232" s="315"/>
      <c r="J232" s="315"/>
      <c r="K232" s="315"/>
      <c r="L232" s="315"/>
      <c r="M232" s="315"/>
      <c r="N232" s="315"/>
      <c r="O232" s="316"/>
      <c r="P232" s="313"/>
      <c r="Q232" s="314"/>
    </row>
    <row r="233" spans="1:17" ht="45" customHeight="1" x14ac:dyDescent="0.2">
      <c r="A233" s="3" t="s">
        <v>4</v>
      </c>
      <c r="B233" s="239" t="s">
        <v>85</v>
      </c>
      <c r="C233" s="239"/>
      <c r="D233" s="239"/>
      <c r="E233" s="239"/>
      <c r="F233" s="239"/>
      <c r="G233" s="239"/>
      <c r="H233" s="239"/>
      <c r="I233" s="239"/>
      <c r="J233" s="239"/>
      <c r="K233" s="239"/>
      <c r="L233" s="239"/>
      <c r="M233" s="239"/>
      <c r="N233" s="239"/>
      <c r="O233" s="240"/>
      <c r="P233" s="241"/>
      <c r="Q233" s="242"/>
    </row>
    <row r="234" spans="1:17" ht="27.75" customHeight="1" thickBot="1" x14ac:dyDescent="0.25">
      <c r="A234" s="4" t="s">
        <v>87</v>
      </c>
      <c r="B234" s="276" t="s">
        <v>86</v>
      </c>
      <c r="C234" s="276"/>
      <c r="D234" s="276"/>
      <c r="E234" s="276"/>
      <c r="F234" s="276"/>
      <c r="G234" s="276"/>
      <c r="H234" s="276"/>
      <c r="I234" s="276"/>
      <c r="J234" s="276"/>
      <c r="K234" s="276"/>
      <c r="L234" s="276"/>
      <c r="M234" s="276"/>
      <c r="N234" s="276"/>
      <c r="O234" s="277"/>
      <c r="P234" s="245"/>
      <c r="Q234" s="246"/>
    </row>
    <row r="236" spans="1:17" ht="45" customHeight="1" thickBot="1" x14ac:dyDescent="0.25">
      <c r="A236" s="166" t="s">
        <v>511</v>
      </c>
    </row>
    <row r="237" spans="1:17" ht="45" customHeight="1" x14ac:dyDescent="0.2">
      <c r="A237" s="2" t="s">
        <v>42</v>
      </c>
      <c r="B237" s="311" t="s">
        <v>88</v>
      </c>
      <c r="C237" s="311"/>
      <c r="D237" s="311"/>
      <c r="E237" s="311"/>
      <c r="F237" s="311"/>
      <c r="G237" s="311"/>
      <c r="H237" s="311"/>
      <c r="I237" s="311"/>
      <c r="J237" s="311"/>
      <c r="K237" s="311"/>
      <c r="L237" s="311"/>
      <c r="M237" s="311"/>
      <c r="N237" s="311"/>
      <c r="O237" s="312"/>
      <c r="P237" s="313"/>
      <c r="Q237" s="314"/>
    </row>
    <row r="238" spans="1:17" ht="60" customHeight="1" x14ac:dyDescent="0.2">
      <c r="A238" s="3" t="s">
        <v>43</v>
      </c>
      <c r="B238" s="239" t="s">
        <v>89</v>
      </c>
      <c r="C238" s="239"/>
      <c r="D238" s="239"/>
      <c r="E238" s="239"/>
      <c r="F238" s="239"/>
      <c r="G238" s="239"/>
      <c r="H238" s="239"/>
      <c r="I238" s="239"/>
      <c r="J238" s="239"/>
      <c r="K238" s="239"/>
      <c r="L238" s="239"/>
      <c r="M238" s="239"/>
      <c r="N238" s="239"/>
      <c r="O238" s="240"/>
      <c r="P238" s="241"/>
      <c r="Q238" s="242"/>
    </row>
    <row r="239" spans="1:17" ht="60" customHeight="1" x14ac:dyDescent="0.2">
      <c r="A239" s="3" t="s">
        <v>6</v>
      </c>
      <c r="B239" s="239" t="s">
        <v>213</v>
      </c>
      <c r="C239" s="239"/>
      <c r="D239" s="239"/>
      <c r="E239" s="239"/>
      <c r="F239" s="239"/>
      <c r="G239" s="239"/>
      <c r="H239" s="239"/>
      <c r="I239" s="239"/>
      <c r="J239" s="239"/>
      <c r="K239" s="239"/>
      <c r="L239" s="239"/>
      <c r="M239" s="239"/>
      <c r="N239" s="239"/>
      <c r="O239" s="240"/>
      <c r="P239" s="241"/>
      <c r="Q239" s="242"/>
    </row>
    <row r="240" spans="1:17" ht="60" customHeight="1" x14ac:dyDescent="0.2">
      <c r="A240" s="3" t="s">
        <v>197</v>
      </c>
      <c r="B240" s="239" t="s">
        <v>230</v>
      </c>
      <c r="C240" s="239"/>
      <c r="D240" s="239"/>
      <c r="E240" s="239"/>
      <c r="F240" s="239"/>
      <c r="G240" s="239"/>
      <c r="H240" s="239"/>
      <c r="I240" s="239"/>
      <c r="J240" s="239"/>
      <c r="K240" s="239"/>
      <c r="L240" s="239"/>
      <c r="M240" s="239"/>
      <c r="N240" s="239"/>
      <c r="O240" s="240"/>
      <c r="P240" s="241"/>
      <c r="Q240" s="242"/>
    </row>
    <row r="241" spans="1:17" ht="60" customHeight="1" x14ac:dyDescent="0.2">
      <c r="A241" s="3" t="s">
        <v>234</v>
      </c>
      <c r="B241" s="239" t="s">
        <v>223</v>
      </c>
      <c r="C241" s="239"/>
      <c r="D241" s="239"/>
      <c r="E241" s="239"/>
      <c r="F241" s="239"/>
      <c r="G241" s="239"/>
      <c r="H241" s="239"/>
      <c r="I241" s="239"/>
      <c r="J241" s="239"/>
      <c r="K241" s="239"/>
      <c r="L241" s="239"/>
      <c r="M241" s="239"/>
      <c r="N241" s="239"/>
      <c r="O241" s="240"/>
      <c r="P241" s="241"/>
      <c r="Q241" s="242"/>
    </row>
    <row r="242" spans="1:17" ht="75" customHeight="1" x14ac:dyDescent="0.2">
      <c r="A242" s="3" t="s">
        <v>235</v>
      </c>
      <c r="B242" s="239" t="s">
        <v>90</v>
      </c>
      <c r="C242" s="239"/>
      <c r="D242" s="239"/>
      <c r="E242" s="239"/>
      <c r="F242" s="239"/>
      <c r="G242" s="239"/>
      <c r="H242" s="239"/>
      <c r="I242" s="239"/>
      <c r="J242" s="239"/>
      <c r="K242" s="239"/>
      <c r="L242" s="239"/>
      <c r="M242" s="239"/>
      <c r="N242" s="239"/>
      <c r="O242" s="240"/>
      <c r="P242" s="241"/>
      <c r="Q242" s="242"/>
    </row>
    <row r="243" spans="1:17" ht="87" customHeight="1" x14ac:dyDescent="0.2">
      <c r="A243" s="3" t="s">
        <v>236</v>
      </c>
      <c r="B243" s="239" t="s">
        <v>121</v>
      </c>
      <c r="C243" s="239"/>
      <c r="D243" s="239"/>
      <c r="E243" s="239"/>
      <c r="F243" s="239"/>
      <c r="G243" s="239"/>
      <c r="H243" s="239"/>
      <c r="I243" s="239"/>
      <c r="J243" s="239"/>
      <c r="K243" s="239"/>
      <c r="L243" s="239"/>
      <c r="M243" s="239"/>
      <c r="N243" s="239"/>
      <c r="O243" s="240"/>
      <c r="P243" s="241"/>
      <c r="Q243" s="242"/>
    </row>
    <row r="244" spans="1:17" ht="60" customHeight="1" x14ac:dyDescent="0.2">
      <c r="A244" s="3" t="s">
        <v>237</v>
      </c>
      <c r="B244" s="239" t="s">
        <v>91</v>
      </c>
      <c r="C244" s="239"/>
      <c r="D244" s="239"/>
      <c r="E244" s="239"/>
      <c r="F244" s="239"/>
      <c r="G244" s="239"/>
      <c r="H244" s="239"/>
      <c r="I244" s="239"/>
      <c r="J244" s="239"/>
      <c r="K244" s="239"/>
      <c r="L244" s="239"/>
      <c r="M244" s="239"/>
      <c r="N244" s="239"/>
      <c r="O244" s="240"/>
      <c r="P244" s="241"/>
      <c r="Q244" s="242"/>
    </row>
    <row r="245" spans="1:17" ht="87" customHeight="1" x14ac:dyDescent="0.2">
      <c r="A245" s="3" t="s">
        <v>238</v>
      </c>
      <c r="B245" s="239" t="s">
        <v>224</v>
      </c>
      <c r="C245" s="239"/>
      <c r="D245" s="239"/>
      <c r="E245" s="239"/>
      <c r="F245" s="239"/>
      <c r="G245" s="239"/>
      <c r="H245" s="239"/>
      <c r="I245" s="239"/>
      <c r="J245" s="239"/>
      <c r="K245" s="239"/>
      <c r="L245" s="239"/>
      <c r="M245" s="239"/>
      <c r="N245" s="239"/>
      <c r="O245" s="240"/>
      <c r="P245" s="241"/>
      <c r="Q245" s="242"/>
    </row>
    <row r="246" spans="1:17" ht="171.75" customHeight="1" x14ac:dyDescent="0.2">
      <c r="A246" s="3" t="s">
        <v>239</v>
      </c>
      <c r="B246" s="234" t="s">
        <v>231</v>
      </c>
      <c r="C246" s="234"/>
      <c r="D246" s="234"/>
      <c r="E246" s="234"/>
      <c r="F246" s="234"/>
      <c r="G246" s="234"/>
      <c r="H246" s="234"/>
      <c r="I246" s="234"/>
      <c r="J246" s="234"/>
      <c r="K246" s="234"/>
      <c r="L246" s="234"/>
      <c r="M246" s="234"/>
      <c r="N246" s="234"/>
      <c r="O246" s="234"/>
      <c r="P246" s="462"/>
      <c r="Q246" s="292"/>
    </row>
    <row r="247" spans="1:17" ht="124.5" customHeight="1" x14ac:dyDescent="0.2">
      <c r="A247" s="3" t="s">
        <v>240</v>
      </c>
      <c r="B247" s="234" t="s">
        <v>560</v>
      </c>
      <c r="C247" s="234"/>
      <c r="D247" s="234"/>
      <c r="E247" s="234"/>
      <c r="F247" s="234"/>
      <c r="G247" s="234"/>
      <c r="H247" s="234"/>
      <c r="I247" s="234"/>
      <c r="J247" s="234"/>
      <c r="K247" s="234"/>
      <c r="L247" s="234"/>
      <c r="M247" s="234"/>
      <c r="N247" s="234"/>
      <c r="O247" s="278"/>
      <c r="P247" s="241"/>
      <c r="Q247" s="242"/>
    </row>
    <row r="248" spans="1:17" ht="125.25" customHeight="1" x14ac:dyDescent="0.2">
      <c r="A248" s="3" t="s">
        <v>241</v>
      </c>
      <c r="B248" s="466" t="s">
        <v>532</v>
      </c>
      <c r="C248" s="466"/>
      <c r="D248" s="466"/>
      <c r="E248" s="466"/>
      <c r="F248" s="466"/>
      <c r="G248" s="466"/>
      <c r="H248" s="466"/>
      <c r="I248" s="466"/>
      <c r="J248" s="466"/>
      <c r="K248" s="466"/>
      <c r="L248" s="466"/>
      <c r="M248" s="466"/>
      <c r="N248" s="466"/>
      <c r="O248" s="467"/>
      <c r="P248" s="291"/>
      <c r="Q248" s="292"/>
    </row>
    <row r="249" spans="1:17" ht="217.5" customHeight="1" x14ac:dyDescent="0.2">
      <c r="A249" s="3" t="s">
        <v>242</v>
      </c>
      <c r="B249" s="234" t="s">
        <v>226</v>
      </c>
      <c r="C249" s="234"/>
      <c r="D249" s="234"/>
      <c r="E249" s="234"/>
      <c r="F249" s="234"/>
      <c r="G249" s="234"/>
      <c r="H249" s="234"/>
      <c r="I249" s="234"/>
      <c r="J249" s="234"/>
      <c r="K249" s="234"/>
      <c r="L249" s="234"/>
      <c r="M249" s="234"/>
      <c r="N249" s="234"/>
      <c r="O249" s="278"/>
      <c r="P249" s="241"/>
      <c r="Q249" s="242"/>
    </row>
    <row r="250" spans="1:17" ht="151.5" customHeight="1" x14ac:dyDescent="0.2">
      <c r="A250" s="3" t="s">
        <v>243</v>
      </c>
      <c r="B250" s="234" t="s">
        <v>533</v>
      </c>
      <c r="C250" s="234"/>
      <c r="D250" s="234"/>
      <c r="E250" s="234"/>
      <c r="F250" s="234"/>
      <c r="G250" s="234"/>
      <c r="H250" s="234"/>
      <c r="I250" s="234"/>
      <c r="J250" s="234"/>
      <c r="K250" s="234"/>
      <c r="L250" s="234"/>
      <c r="M250" s="234"/>
      <c r="N250" s="234"/>
      <c r="O250" s="278"/>
      <c r="P250" s="241"/>
      <c r="Q250" s="242"/>
    </row>
    <row r="251" spans="1:17" ht="87.75" customHeight="1" x14ac:dyDescent="0.2">
      <c r="A251" s="3" t="s">
        <v>244</v>
      </c>
      <c r="B251" s="234" t="s">
        <v>534</v>
      </c>
      <c r="C251" s="234"/>
      <c r="D251" s="234"/>
      <c r="E251" s="234"/>
      <c r="F251" s="234"/>
      <c r="G251" s="234"/>
      <c r="H251" s="234"/>
      <c r="I251" s="234"/>
      <c r="J251" s="234"/>
      <c r="K251" s="234"/>
      <c r="L251" s="234"/>
      <c r="M251" s="234"/>
      <c r="N251" s="234"/>
      <c r="O251" s="278"/>
      <c r="P251" s="241"/>
      <c r="Q251" s="242"/>
    </row>
    <row r="252" spans="1:17" ht="60" customHeight="1" x14ac:dyDescent="0.2">
      <c r="A252" s="3" t="s">
        <v>245</v>
      </c>
      <c r="B252" s="234" t="s">
        <v>535</v>
      </c>
      <c r="C252" s="234"/>
      <c r="D252" s="234"/>
      <c r="E252" s="234"/>
      <c r="F252" s="234"/>
      <c r="G252" s="234"/>
      <c r="H252" s="234"/>
      <c r="I252" s="234"/>
      <c r="J252" s="234"/>
      <c r="K252" s="234"/>
      <c r="L252" s="234"/>
      <c r="M252" s="234"/>
      <c r="N252" s="234"/>
      <c r="O252" s="278"/>
      <c r="P252" s="241"/>
      <c r="Q252" s="242"/>
    </row>
    <row r="253" spans="1:17" ht="68.25" customHeight="1" x14ac:dyDescent="0.2">
      <c r="A253" s="3" t="s">
        <v>246</v>
      </c>
      <c r="B253" s="239" t="s">
        <v>536</v>
      </c>
      <c r="C253" s="239"/>
      <c r="D253" s="239"/>
      <c r="E253" s="239"/>
      <c r="F253" s="239"/>
      <c r="G253" s="239"/>
      <c r="H253" s="239"/>
      <c r="I253" s="239"/>
      <c r="J253" s="239"/>
      <c r="K253" s="239"/>
      <c r="L253" s="239"/>
      <c r="M253" s="239"/>
      <c r="N253" s="239"/>
      <c r="O253" s="240"/>
      <c r="P253" s="241"/>
      <c r="Q253" s="242"/>
    </row>
    <row r="254" spans="1:17" ht="75" customHeight="1" x14ac:dyDescent="0.2">
      <c r="A254" s="3" t="s">
        <v>247</v>
      </c>
      <c r="B254" s="466" t="s">
        <v>232</v>
      </c>
      <c r="C254" s="466"/>
      <c r="D254" s="466"/>
      <c r="E254" s="466"/>
      <c r="F254" s="466"/>
      <c r="G254" s="466"/>
      <c r="H254" s="466"/>
      <c r="I254" s="466"/>
      <c r="J254" s="466"/>
      <c r="K254" s="466"/>
      <c r="L254" s="466"/>
      <c r="M254" s="466"/>
      <c r="N254" s="466"/>
      <c r="O254" s="467"/>
      <c r="P254" s="241"/>
      <c r="Q254" s="242"/>
    </row>
    <row r="255" spans="1:17" ht="78" customHeight="1" x14ac:dyDescent="0.2">
      <c r="A255" s="3" t="s">
        <v>248</v>
      </c>
      <c r="B255" s="466" t="s">
        <v>233</v>
      </c>
      <c r="C255" s="466"/>
      <c r="D255" s="466"/>
      <c r="E255" s="466"/>
      <c r="F255" s="466"/>
      <c r="G255" s="466"/>
      <c r="H255" s="466"/>
      <c r="I255" s="466"/>
      <c r="J255" s="466"/>
      <c r="K255" s="466"/>
      <c r="L255" s="466"/>
      <c r="M255" s="466"/>
      <c r="N255" s="466"/>
      <c r="O255" s="467"/>
      <c r="P255" s="291"/>
      <c r="Q255" s="292"/>
    </row>
    <row r="256" spans="1:17" ht="289.5" customHeight="1" x14ac:dyDescent="0.2">
      <c r="A256" s="3" t="s">
        <v>272</v>
      </c>
      <c r="B256" s="470" t="s">
        <v>271</v>
      </c>
      <c r="C256" s="471"/>
      <c r="D256" s="471"/>
      <c r="E256" s="471"/>
      <c r="F256" s="471"/>
      <c r="G256" s="471"/>
      <c r="H256" s="471"/>
      <c r="I256" s="471"/>
      <c r="J256" s="471"/>
      <c r="K256" s="471"/>
      <c r="L256" s="471"/>
      <c r="M256" s="471"/>
      <c r="N256" s="471"/>
      <c r="O256" s="472"/>
      <c r="P256" s="241"/>
      <c r="Q256" s="242"/>
    </row>
    <row r="257" spans="1:17" ht="81.75" customHeight="1" x14ac:dyDescent="0.2">
      <c r="A257" s="3" t="s">
        <v>273</v>
      </c>
      <c r="B257" s="234" t="s">
        <v>138</v>
      </c>
      <c r="C257" s="234"/>
      <c r="D257" s="234"/>
      <c r="E257" s="234"/>
      <c r="F257" s="234"/>
      <c r="G257" s="234"/>
      <c r="H257" s="234"/>
      <c r="I257" s="234"/>
      <c r="J257" s="234"/>
      <c r="K257" s="234"/>
      <c r="L257" s="234"/>
      <c r="M257" s="234"/>
      <c r="N257" s="234"/>
      <c r="O257" s="278"/>
      <c r="P257" s="241"/>
      <c r="Q257" s="242"/>
    </row>
    <row r="258" spans="1:17" ht="59.25" customHeight="1" x14ac:dyDescent="0.2">
      <c r="A258" s="3" t="s">
        <v>274</v>
      </c>
      <c r="B258" s="234" t="s">
        <v>92</v>
      </c>
      <c r="C258" s="234"/>
      <c r="D258" s="234"/>
      <c r="E258" s="234"/>
      <c r="F258" s="234"/>
      <c r="G258" s="234"/>
      <c r="H258" s="234"/>
      <c r="I258" s="234"/>
      <c r="J258" s="234"/>
      <c r="K258" s="234"/>
      <c r="L258" s="234"/>
      <c r="M258" s="234"/>
      <c r="N258" s="234"/>
      <c r="O258" s="278"/>
      <c r="P258" s="241"/>
      <c r="Q258" s="242"/>
    </row>
    <row r="259" spans="1:17" ht="87.75" customHeight="1" x14ac:dyDescent="0.2">
      <c r="A259" s="3" t="s">
        <v>214</v>
      </c>
      <c r="B259" s="239" t="s">
        <v>275</v>
      </c>
      <c r="C259" s="239"/>
      <c r="D259" s="239"/>
      <c r="E259" s="239"/>
      <c r="F259" s="239"/>
      <c r="G259" s="239"/>
      <c r="H259" s="239"/>
      <c r="I259" s="239"/>
      <c r="J259" s="239"/>
      <c r="K259" s="239"/>
      <c r="L259" s="239"/>
      <c r="M259" s="239"/>
      <c r="N259" s="239"/>
      <c r="O259" s="240"/>
      <c r="P259" s="241"/>
      <c r="Q259" s="242"/>
    </row>
    <row r="260" spans="1:17" ht="133.5" customHeight="1" x14ac:dyDescent="0.2">
      <c r="A260" s="3" t="s">
        <v>214</v>
      </c>
      <c r="B260" s="239" t="s">
        <v>137</v>
      </c>
      <c r="C260" s="239"/>
      <c r="D260" s="239"/>
      <c r="E260" s="239"/>
      <c r="F260" s="239"/>
      <c r="G260" s="239"/>
      <c r="H260" s="239"/>
      <c r="I260" s="239"/>
      <c r="J260" s="239"/>
      <c r="K260" s="239"/>
      <c r="L260" s="239"/>
      <c r="M260" s="239"/>
      <c r="N260" s="239"/>
      <c r="O260" s="240"/>
      <c r="P260" s="241"/>
      <c r="Q260" s="242"/>
    </row>
    <row r="261" spans="1:17" ht="54.75" customHeight="1" x14ac:dyDescent="0.2">
      <c r="A261" s="3" t="s">
        <v>215</v>
      </c>
      <c r="B261" s="239" t="s">
        <v>122</v>
      </c>
      <c r="C261" s="239"/>
      <c r="D261" s="239"/>
      <c r="E261" s="239"/>
      <c r="F261" s="239"/>
      <c r="G261" s="239"/>
      <c r="H261" s="239"/>
      <c r="I261" s="239"/>
      <c r="J261" s="239"/>
      <c r="K261" s="239"/>
      <c r="L261" s="239"/>
      <c r="M261" s="239"/>
      <c r="N261" s="239"/>
      <c r="O261" s="240"/>
      <c r="P261" s="241"/>
      <c r="Q261" s="242"/>
    </row>
    <row r="262" spans="1:17" ht="75" customHeight="1" x14ac:dyDescent="0.2">
      <c r="A262" s="3" t="s">
        <v>216</v>
      </c>
      <c r="B262" s="234" t="s">
        <v>93</v>
      </c>
      <c r="C262" s="234"/>
      <c r="D262" s="234"/>
      <c r="E262" s="234"/>
      <c r="F262" s="234"/>
      <c r="G262" s="234"/>
      <c r="H262" s="234"/>
      <c r="I262" s="234"/>
      <c r="J262" s="234"/>
      <c r="K262" s="234"/>
      <c r="L262" s="234"/>
      <c r="M262" s="234"/>
      <c r="N262" s="234"/>
      <c r="O262" s="278"/>
      <c r="P262" s="241"/>
      <c r="Q262" s="242"/>
    </row>
    <row r="263" spans="1:17" ht="55.5" customHeight="1" x14ac:dyDescent="0.2">
      <c r="A263" s="3" t="s">
        <v>217</v>
      </c>
      <c r="B263" s="234" t="s">
        <v>229</v>
      </c>
      <c r="C263" s="234"/>
      <c r="D263" s="234"/>
      <c r="E263" s="234"/>
      <c r="F263" s="234"/>
      <c r="G263" s="234"/>
      <c r="H263" s="234"/>
      <c r="I263" s="234"/>
      <c r="J263" s="234"/>
      <c r="K263" s="234"/>
      <c r="L263" s="234"/>
      <c r="M263" s="234"/>
      <c r="N263" s="234"/>
      <c r="O263" s="278"/>
      <c r="P263" s="241"/>
      <c r="Q263" s="242"/>
    </row>
    <row r="264" spans="1:17" ht="46.5" customHeight="1" x14ac:dyDescent="0.2">
      <c r="A264" s="3" t="s">
        <v>218</v>
      </c>
      <c r="B264" s="234" t="s">
        <v>92</v>
      </c>
      <c r="C264" s="234"/>
      <c r="D264" s="234"/>
      <c r="E264" s="234"/>
      <c r="F264" s="234"/>
      <c r="G264" s="234"/>
      <c r="H264" s="234"/>
      <c r="I264" s="234"/>
      <c r="J264" s="234"/>
      <c r="K264" s="234"/>
      <c r="L264" s="234"/>
      <c r="M264" s="234"/>
      <c r="N264" s="234"/>
      <c r="O264" s="278"/>
      <c r="P264" s="241"/>
      <c r="Q264" s="242"/>
    </row>
    <row r="265" spans="1:17" ht="108" customHeight="1" x14ac:dyDescent="0.2">
      <c r="A265" s="3" t="s">
        <v>506</v>
      </c>
      <c r="B265" s="234" t="s">
        <v>537</v>
      </c>
      <c r="C265" s="234"/>
      <c r="D265" s="234"/>
      <c r="E265" s="234"/>
      <c r="F265" s="234"/>
      <c r="G265" s="234"/>
      <c r="H265" s="234"/>
      <c r="I265" s="234"/>
      <c r="J265" s="234"/>
      <c r="K265" s="234"/>
      <c r="L265" s="234"/>
      <c r="M265" s="234"/>
      <c r="N265" s="234"/>
      <c r="O265" s="278"/>
      <c r="P265" s="241"/>
      <c r="Q265" s="242"/>
    </row>
    <row r="266" spans="1:17" ht="117" customHeight="1" x14ac:dyDescent="0.2">
      <c r="A266" s="3" t="s">
        <v>219</v>
      </c>
      <c r="B266" s="468" t="s">
        <v>538</v>
      </c>
      <c r="C266" s="468"/>
      <c r="D266" s="468"/>
      <c r="E266" s="468"/>
      <c r="F266" s="468"/>
      <c r="G266" s="468"/>
      <c r="H266" s="468"/>
      <c r="I266" s="468"/>
      <c r="J266" s="468"/>
      <c r="K266" s="468"/>
      <c r="L266" s="468"/>
      <c r="M266" s="468"/>
      <c r="N266" s="468"/>
      <c r="O266" s="469"/>
      <c r="P266" s="241"/>
      <c r="Q266" s="242"/>
    </row>
    <row r="267" spans="1:17" ht="86.25" customHeight="1" x14ac:dyDescent="0.2">
      <c r="A267" s="3" t="s">
        <v>220</v>
      </c>
      <c r="B267" s="468" t="s">
        <v>539</v>
      </c>
      <c r="C267" s="468"/>
      <c r="D267" s="468"/>
      <c r="E267" s="468"/>
      <c r="F267" s="468"/>
      <c r="G267" s="468"/>
      <c r="H267" s="468"/>
      <c r="I267" s="468"/>
      <c r="J267" s="468"/>
      <c r="K267" s="468"/>
      <c r="L267" s="468"/>
      <c r="M267" s="468"/>
      <c r="N267" s="468"/>
      <c r="O267" s="469"/>
      <c r="P267" s="241"/>
      <c r="Q267" s="242"/>
    </row>
    <row r="268" spans="1:17" ht="101.25" customHeight="1" x14ac:dyDescent="0.2">
      <c r="A268" s="3" t="s">
        <v>221</v>
      </c>
      <c r="B268" s="234" t="s">
        <v>540</v>
      </c>
      <c r="C268" s="234"/>
      <c r="D268" s="234"/>
      <c r="E268" s="234"/>
      <c r="F268" s="234"/>
      <c r="G268" s="234"/>
      <c r="H268" s="234"/>
      <c r="I268" s="234"/>
      <c r="J268" s="234"/>
      <c r="K268" s="234"/>
      <c r="L268" s="234"/>
      <c r="M268" s="234"/>
      <c r="N268" s="234"/>
      <c r="O268" s="278"/>
      <c r="P268" s="241"/>
      <c r="Q268" s="242"/>
    </row>
    <row r="269" spans="1:17" ht="141.75" customHeight="1" x14ac:dyDescent="0.2">
      <c r="A269" s="3" t="s">
        <v>222</v>
      </c>
      <c r="B269" s="234" t="s">
        <v>541</v>
      </c>
      <c r="C269" s="234"/>
      <c r="D269" s="234"/>
      <c r="E269" s="234"/>
      <c r="F269" s="234"/>
      <c r="G269" s="234"/>
      <c r="H269" s="234"/>
      <c r="I269" s="234"/>
      <c r="J269" s="234"/>
      <c r="K269" s="234"/>
      <c r="L269" s="234"/>
      <c r="M269" s="234"/>
      <c r="N269" s="234"/>
      <c r="O269" s="278"/>
      <c r="P269" s="241"/>
      <c r="Q269" s="242"/>
    </row>
    <row r="270" spans="1:17" ht="75" customHeight="1" x14ac:dyDescent="0.2">
      <c r="A270" s="3" t="s">
        <v>225</v>
      </c>
      <c r="B270" s="234" t="s">
        <v>542</v>
      </c>
      <c r="C270" s="234"/>
      <c r="D270" s="234"/>
      <c r="E270" s="234"/>
      <c r="F270" s="234"/>
      <c r="G270" s="234"/>
      <c r="H270" s="234"/>
      <c r="I270" s="234"/>
      <c r="J270" s="234"/>
      <c r="K270" s="234"/>
      <c r="L270" s="234"/>
      <c r="M270" s="234"/>
      <c r="N270" s="234"/>
      <c r="O270" s="278"/>
      <c r="P270" s="241"/>
      <c r="Q270" s="242"/>
    </row>
    <row r="271" spans="1:17" ht="60" customHeight="1" x14ac:dyDescent="0.2">
      <c r="A271" s="3" t="s">
        <v>227</v>
      </c>
      <c r="B271" s="239" t="s">
        <v>294</v>
      </c>
      <c r="C271" s="239"/>
      <c r="D271" s="239"/>
      <c r="E271" s="239"/>
      <c r="F271" s="239"/>
      <c r="G271" s="239"/>
      <c r="H271" s="239"/>
      <c r="I271" s="239"/>
      <c r="J271" s="239"/>
      <c r="K271" s="239"/>
      <c r="L271" s="239"/>
      <c r="M271" s="239"/>
      <c r="N271" s="239"/>
      <c r="O271" s="240"/>
      <c r="P271" s="241"/>
      <c r="Q271" s="242"/>
    </row>
    <row r="272" spans="1:17" ht="60.75" customHeight="1" x14ac:dyDescent="0.2">
      <c r="A272" s="3" t="s">
        <v>228</v>
      </c>
      <c r="B272" s="305" t="s">
        <v>295</v>
      </c>
      <c r="C272" s="305"/>
      <c r="D272" s="305"/>
      <c r="E272" s="305"/>
      <c r="F272" s="305"/>
      <c r="G272" s="305"/>
      <c r="H272" s="305"/>
      <c r="I272" s="305"/>
      <c r="J272" s="305"/>
      <c r="K272" s="305"/>
      <c r="L272" s="305"/>
      <c r="M272" s="305"/>
      <c r="N272" s="305"/>
      <c r="O272" s="306"/>
      <c r="P272" s="237"/>
      <c r="Q272" s="238"/>
    </row>
    <row r="273" spans="1:17" ht="87.75" customHeight="1" x14ac:dyDescent="0.2">
      <c r="A273" s="3" t="s">
        <v>290</v>
      </c>
      <c r="B273" s="239" t="s">
        <v>296</v>
      </c>
      <c r="C273" s="239"/>
      <c r="D273" s="239"/>
      <c r="E273" s="239"/>
      <c r="F273" s="239"/>
      <c r="G273" s="239"/>
      <c r="H273" s="239"/>
      <c r="I273" s="239"/>
      <c r="J273" s="239"/>
      <c r="K273" s="239"/>
      <c r="L273" s="239"/>
      <c r="M273" s="239"/>
      <c r="N273" s="239"/>
      <c r="O273" s="240"/>
      <c r="P273" s="241"/>
      <c r="Q273" s="242"/>
    </row>
    <row r="274" spans="1:17" ht="75" customHeight="1" x14ac:dyDescent="0.2">
      <c r="A274" s="3" t="s">
        <v>291</v>
      </c>
      <c r="B274" s="305" t="s">
        <v>297</v>
      </c>
      <c r="C274" s="305"/>
      <c r="D274" s="305"/>
      <c r="E274" s="305"/>
      <c r="F274" s="305"/>
      <c r="G274" s="305"/>
      <c r="H274" s="305"/>
      <c r="I274" s="305"/>
      <c r="J274" s="305"/>
      <c r="K274" s="305"/>
      <c r="L274" s="305"/>
      <c r="M274" s="305"/>
      <c r="N274" s="305"/>
      <c r="O274" s="306"/>
      <c r="P274" s="237"/>
      <c r="Q274" s="238"/>
    </row>
    <row r="275" spans="1:17" ht="75" customHeight="1" x14ac:dyDescent="0.2">
      <c r="A275" s="3" t="s">
        <v>292</v>
      </c>
      <c r="B275" s="239" t="s">
        <v>298</v>
      </c>
      <c r="C275" s="239"/>
      <c r="D275" s="239"/>
      <c r="E275" s="239"/>
      <c r="F275" s="239"/>
      <c r="G275" s="239"/>
      <c r="H275" s="239"/>
      <c r="I275" s="239"/>
      <c r="J275" s="239"/>
      <c r="K275" s="239"/>
      <c r="L275" s="239"/>
      <c r="M275" s="239"/>
      <c r="N275" s="239"/>
      <c r="O275" s="240"/>
      <c r="P275" s="241"/>
      <c r="Q275" s="242"/>
    </row>
    <row r="276" spans="1:17" ht="74.25" customHeight="1" x14ac:dyDescent="0.2">
      <c r="A276" s="3" t="s">
        <v>293</v>
      </c>
      <c r="B276" s="239" t="s">
        <v>543</v>
      </c>
      <c r="C276" s="239"/>
      <c r="D276" s="239"/>
      <c r="E276" s="239"/>
      <c r="F276" s="239"/>
      <c r="G276" s="239"/>
      <c r="H276" s="239"/>
      <c r="I276" s="239"/>
      <c r="J276" s="239"/>
      <c r="K276" s="239"/>
      <c r="L276" s="239"/>
      <c r="M276" s="239"/>
      <c r="N276" s="239"/>
      <c r="O276" s="240"/>
      <c r="P276" s="241"/>
      <c r="Q276" s="242"/>
    </row>
    <row r="277" spans="1:17" ht="160.5" customHeight="1" thickBot="1" x14ac:dyDescent="0.25">
      <c r="A277" s="3" t="s">
        <v>299</v>
      </c>
      <c r="B277" s="243" t="s">
        <v>300</v>
      </c>
      <c r="C277" s="243"/>
      <c r="D277" s="243"/>
      <c r="E277" s="243"/>
      <c r="F277" s="243"/>
      <c r="G277" s="243"/>
      <c r="H277" s="243"/>
      <c r="I277" s="243"/>
      <c r="J277" s="243"/>
      <c r="K277" s="243"/>
      <c r="L277" s="243"/>
      <c r="M277" s="243"/>
      <c r="N277" s="243"/>
      <c r="O277" s="244"/>
      <c r="P277" s="245"/>
      <c r="Q277" s="246"/>
    </row>
    <row r="278" spans="1:17" ht="106.5" customHeight="1" x14ac:dyDescent="0.2">
      <c r="A278" s="3" t="s">
        <v>301</v>
      </c>
      <c r="B278" s="305" t="s">
        <v>544</v>
      </c>
      <c r="C278" s="305"/>
      <c r="D278" s="305"/>
      <c r="E278" s="305"/>
      <c r="F278" s="305"/>
      <c r="G278" s="305"/>
      <c r="H278" s="305"/>
      <c r="I278" s="305"/>
      <c r="J278" s="305"/>
      <c r="K278" s="305"/>
      <c r="L278" s="305"/>
      <c r="M278" s="305"/>
      <c r="N278" s="305"/>
      <c r="O278" s="306"/>
      <c r="P278" s="237"/>
      <c r="Q278" s="238"/>
    </row>
    <row r="279" spans="1:17" ht="75" customHeight="1" x14ac:dyDescent="0.2">
      <c r="A279" s="3" t="s">
        <v>507</v>
      </c>
      <c r="B279" s="234" t="s">
        <v>545</v>
      </c>
      <c r="C279" s="234"/>
      <c r="D279" s="234"/>
      <c r="E279" s="234"/>
      <c r="F279" s="234"/>
      <c r="G279" s="234"/>
      <c r="H279" s="234"/>
      <c r="I279" s="234"/>
      <c r="J279" s="234"/>
      <c r="K279" s="234"/>
      <c r="L279" s="234"/>
      <c r="M279" s="234"/>
      <c r="N279" s="234"/>
      <c r="O279" s="278"/>
      <c r="P279" s="241"/>
      <c r="Q279" s="242"/>
    </row>
    <row r="280" spans="1:17" ht="63" customHeight="1" thickBot="1" x14ac:dyDescent="0.25">
      <c r="A280" s="3" t="s">
        <v>508</v>
      </c>
      <c r="B280" s="243" t="s">
        <v>145</v>
      </c>
      <c r="C280" s="243"/>
      <c r="D280" s="243"/>
      <c r="E280" s="243"/>
      <c r="F280" s="243"/>
      <c r="G280" s="243"/>
      <c r="H280" s="243"/>
      <c r="I280" s="243"/>
      <c r="J280" s="243"/>
      <c r="K280" s="243"/>
      <c r="L280" s="243"/>
      <c r="M280" s="243"/>
      <c r="N280" s="243"/>
      <c r="O280" s="244"/>
      <c r="P280" s="245"/>
      <c r="Q280" s="246"/>
    </row>
    <row r="281" spans="1:17" ht="16.2" x14ac:dyDescent="0.2">
      <c r="A281" s="5"/>
      <c r="B281" s="162"/>
      <c r="C281" s="162"/>
      <c r="D281" s="162"/>
      <c r="E281" s="162"/>
      <c r="F281" s="162"/>
      <c r="G281" s="162"/>
      <c r="H281" s="162"/>
      <c r="I281" s="162"/>
      <c r="J281" s="162"/>
      <c r="K281" s="162"/>
      <c r="L281" s="162"/>
      <c r="M281" s="162"/>
      <c r="N281" s="162"/>
      <c r="O281" s="162"/>
      <c r="P281" s="181"/>
      <c r="Q281" s="181"/>
    </row>
    <row r="282" spans="1:17" ht="40.5" customHeight="1" thickBot="1" x14ac:dyDescent="0.25">
      <c r="A282" s="164" t="s">
        <v>512</v>
      </c>
      <c r="P282" s="182"/>
      <c r="Q282" s="183"/>
    </row>
    <row r="283" spans="1:17" ht="53.25" customHeight="1" x14ac:dyDescent="0.2">
      <c r="A283" s="2" t="s">
        <v>5</v>
      </c>
      <c r="B283" s="425" t="s">
        <v>94</v>
      </c>
      <c r="C283" s="270"/>
      <c r="D283" s="270"/>
      <c r="E283" s="270"/>
      <c r="F283" s="270"/>
      <c r="G283" s="270"/>
      <c r="H283" s="270"/>
      <c r="I283" s="270"/>
      <c r="J283" s="270"/>
      <c r="K283" s="270"/>
      <c r="L283" s="270"/>
      <c r="M283" s="270"/>
      <c r="N283" s="270"/>
      <c r="O283" s="271"/>
      <c r="P283" s="317"/>
      <c r="Q283" s="318"/>
    </row>
    <row r="284" spans="1:17" ht="40.5" customHeight="1" x14ac:dyDescent="0.2">
      <c r="A284" s="3" t="s">
        <v>4</v>
      </c>
      <c r="B284" s="234" t="s">
        <v>95</v>
      </c>
      <c r="C284" s="234"/>
      <c r="D284" s="234"/>
      <c r="E284" s="234"/>
      <c r="F284" s="234"/>
      <c r="G284" s="234"/>
      <c r="H284" s="234"/>
      <c r="I284" s="234"/>
      <c r="J284" s="234"/>
      <c r="K284" s="234"/>
      <c r="L284" s="234"/>
      <c r="M284" s="234"/>
      <c r="N284" s="234"/>
      <c r="O284" s="278"/>
      <c r="P284" s="295"/>
      <c r="Q284" s="296"/>
    </row>
    <row r="285" spans="1:17" ht="40.5" customHeight="1" x14ac:dyDescent="0.2">
      <c r="A285" s="3" t="s">
        <v>6</v>
      </c>
      <c r="B285" s="234" t="s">
        <v>96</v>
      </c>
      <c r="C285" s="234"/>
      <c r="D285" s="234"/>
      <c r="E285" s="234"/>
      <c r="F285" s="234"/>
      <c r="G285" s="234"/>
      <c r="H285" s="234"/>
      <c r="I285" s="234"/>
      <c r="J285" s="234"/>
      <c r="K285" s="234"/>
      <c r="L285" s="234"/>
      <c r="M285" s="234"/>
      <c r="N285" s="234"/>
      <c r="O285" s="278"/>
      <c r="P285" s="295"/>
      <c r="Q285" s="296"/>
    </row>
    <row r="286" spans="1:17" ht="43.5" customHeight="1" x14ac:dyDescent="0.2">
      <c r="A286" s="3" t="s">
        <v>45</v>
      </c>
      <c r="B286" s="234" t="s">
        <v>97</v>
      </c>
      <c r="C286" s="234"/>
      <c r="D286" s="234"/>
      <c r="E286" s="234"/>
      <c r="F286" s="234"/>
      <c r="G286" s="234"/>
      <c r="H286" s="234"/>
      <c r="I286" s="234"/>
      <c r="J286" s="234"/>
      <c r="K286" s="234"/>
      <c r="L286" s="234"/>
      <c r="M286" s="234"/>
      <c r="N286" s="234"/>
      <c r="O286" s="278"/>
      <c r="P286" s="295"/>
      <c r="Q286" s="296"/>
    </row>
    <row r="287" spans="1:17" ht="66" customHeight="1" x14ac:dyDescent="0.2">
      <c r="A287" s="3" t="s">
        <v>59</v>
      </c>
      <c r="B287" s="329" t="s">
        <v>98</v>
      </c>
      <c r="C287" s="330"/>
      <c r="D287" s="330"/>
      <c r="E287" s="330"/>
      <c r="F287" s="330"/>
      <c r="G287" s="330"/>
      <c r="H287" s="330"/>
      <c r="I287" s="330"/>
      <c r="J287" s="330"/>
      <c r="K287" s="330"/>
      <c r="L287" s="330"/>
      <c r="M287" s="330"/>
      <c r="N287" s="330"/>
      <c r="O287" s="331"/>
      <c r="P287" s="295"/>
      <c r="Q287" s="296"/>
    </row>
    <row r="288" spans="1:17" ht="52.5" customHeight="1" x14ac:dyDescent="0.2">
      <c r="A288" s="3" t="s">
        <v>60</v>
      </c>
      <c r="B288" s="329" t="s">
        <v>101</v>
      </c>
      <c r="C288" s="330"/>
      <c r="D288" s="330"/>
      <c r="E288" s="330"/>
      <c r="F288" s="330"/>
      <c r="G288" s="330"/>
      <c r="H288" s="330"/>
      <c r="I288" s="330"/>
      <c r="J288" s="330"/>
      <c r="K288" s="330"/>
      <c r="L288" s="330"/>
      <c r="M288" s="330"/>
      <c r="N288" s="330"/>
      <c r="O288" s="331"/>
      <c r="P288" s="295"/>
      <c r="Q288" s="296"/>
    </row>
    <row r="289" spans="1:17" ht="40.5" customHeight="1" x14ac:dyDescent="0.2">
      <c r="A289" s="3" t="s">
        <v>72</v>
      </c>
      <c r="B289" s="329" t="s">
        <v>100</v>
      </c>
      <c r="C289" s="330"/>
      <c r="D289" s="330"/>
      <c r="E289" s="330"/>
      <c r="F289" s="330"/>
      <c r="G289" s="330"/>
      <c r="H289" s="330"/>
      <c r="I289" s="330"/>
      <c r="J289" s="330"/>
      <c r="K289" s="330"/>
      <c r="L289" s="330"/>
      <c r="M289" s="330"/>
      <c r="N289" s="330"/>
      <c r="O289" s="331"/>
      <c r="P289" s="295"/>
      <c r="Q289" s="296"/>
    </row>
    <row r="290" spans="1:17" ht="24.75" customHeight="1" thickBot="1" x14ac:dyDescent="0.25">
      <c r="A290" s="4" t="s">
        <v>125</v>
      </c>
      <c r="B290" s="276" t="s">
        <v>99</v>
      </c>
      <c r="C290" s="276"/>
      <c r="D290" s="276"/>
      <c r="E290" s="276"/>
      <c r="F290" s="276"/>
      <c r="G290" s="276"/>
      <c r="H290" s="276"/>
      <c r="I290" s="276"/>
      <c r="J290" s="276"/>
      <c r="K290" s="276"/>
      <c r="L290" s="276"/>
      <c r="M290" s="276"/>
      <c r="N290" s="276"/>
      <c r="O290" s="277"/>
      <c r="P290" s="281"/>
      <c r="Q290" s="282"/>
    </row>
    <row r="291" spans="1:17" ht="33" customHeight="1" x14ac:dyDescent="0.2">
      <c r="A291" s="164" t="s">
        <v>39</v>
      </c>
    </row>
    <row r="292" spans="1:17" ht="32.25" customHeight="1" thickBot="1" x14ac:dyDescent="0.25">
      <c r="A292" s="166" t="s">
        <v>105</v>
      </c>
    </row>
    <row r="293" spans="1:17" ht="45" customHeight="1" x14ac:dyDescent="0.2">
      <c r="A293" s="2" t="s">
        <v>42</v>
      </c>
      <c r="B293" s="311" t="s">
        <v>139</v>
      </c>
      <c r="C293" s="311"/>
      <c r="D293" s="311"/>
      <c r="E293" s="311"/>
      <c r="F293" s="311"/>
      <c r="G293" s="311"/>
      <c r="H293" s="311"/>
      <c r="I293" s="311"/>
      <c r="J293" s="311"/>
      <c r="K293" s="311"/>
      <c r="L293" s="311"/>
      <c r="M293" s="311"/>
      <c r="N293" s="311"/>
      <c r="O293" s="312"/>
      <c r="P293" s="317"/>
      <c r="Q293" s="318"/>
    </row>
    <row r="294" spans="1:17" ht="87.75" customHeight="1" x14ac:dyDescent="0.2">
      <c r="A294" s="180" t="s">
        <v>43</v>
      </c>
      <c r="B294" s="305" t="s">
        <v>123</v>
      </c>
      <c r="C294" s="305"/>
      <c r="D294" s="305"/>
      <c r="E294" s="305"/>
      <c r="F294" s="305"/>
      <c r="G294" s="305"/>
      <c r="H294" s="305"/>
      <c r="I294" s="305"/>
      <c r="J294" s="305"/>
      <c r="K294" s="305"/>
      <c r="L294" s="305"/>
      <c r="M294" s="305"/>
      <c r="N294" s="305"/>
      <c r="O294" s="306"/>
      <c r="P294" s="307"/>
      <c r="Q294" s="308"/>
    </row>
    <row r="295" spans="1:17" x14ac:dyDescent="0.2">
      <c r="A295" s="510" t="s">
        <v>289</v>
      </c>
      <c r="B295" s="508" t="s">
        <v>283</v>
      </c>
      <c r="C295" s="508"/>
      <c r="D295" s="508"/>
      <c r="E295" s="508"/>
      <c r="F295" s="508"/>
      <c r="G295" s="508"/>
      <c r="H295" s="508"/>
      <c r="I295" s="508"/>
      <c r="J295" s="508"/>
      <c r="K295" s="508"/>
      <c r="L295" s="508"/>
      <c r="M295" s="508"/>
      <c r="N295" s="508"/>
      <c r="O295" s="509"/>
      <c r="P295" s="307"/>
      <c r="Q295" s="308"/>
    </row>
    <row r="296" spans="1:17" ht="30.75" customHeight="1" x14ac:dyDescent="0.2">
      <c r="A296" s="247"/>
      <c r="B296" s="256"/>
      <c r="C296" s="256"/>
      <c r="D296" s="256"/>
      <c r="E296" s="256"/>
      <c r="F296" s="256"/>
      <c r="G296" s="256"/>
      <c r="H296" s="256"/>
      <c r="I296" s="256"/>
      <c r="J296" s="256"/>
      <c r="K296" s="256"/>
      <c r="L296" s="256"/>
      <c r="M296" s="256"/>
      <c r="N296" s="256"/>
      <c r="O296" s="257"/>
      <c r="P296" s="252"/>
      <c r="Q296" s="253"/>
    </row>
    <row r="297" spans="1:17" ht="65.25" customHeight="1" x14ac:dyDescent="0.2">
      <c r="A297" s="247"/>
      <c r="B297" s="504" t="s">
        <v>284</v>
      </c>
      <c r="C297" s="239"/>
      <c r="D297" s="239"/>
      <c r="E297" s="239"/>
      <c r="F297" s="505" t="s">
        <v>286</v>
      </c>
      <c r="G297" s="506"/>
      <c r="H297" s="506"/>
      <c r="I297" s="506"/>
      <c r="J297" s="506"/>
      <c r="K297" s="506"/>
      <c r="L297" s="506"/>
      <c r="M297" s="506"/>
      <c r="N297" s="507"/>
      <c r="O297" s="184"/>
      <c r="P297" s="252"/>
      <c r="Q297" s="253"/>
    </row>
    <row r="298" spans="1:17" ht="65.25" customHeight="1" x14ac:dyDescent="0.2">
      <c r="A298" s="247"/>
      <c r="B298" s="504" t="s">
        <v>285</v>
      </c>
      <c r="C298" s="239"/>
      <c r="D298" s="239"/>
      <c r="E298" s="239"/>
      <c r="F298" s="505" t="s">
        <v>287</v>
      </c>
      <c r="G298" s="506"/>
      <c r="H298" s="506"/>
      <c r="I298" s="506"/>
      <c r="J298" s="506"/>
      <c r="K298" s="506"/>
      <c r="L298" s="506"/>
      <c r="M298" s="506"/>
      <c r="N298" s="507"/>
      <c r="O298" s="184"/>
      <c r="P298" s="252"/>
      <c r="Q298" s="253"/>
    </row>
    <row r="299" spans="1:17" ht="26.25" customHeight="1" thickBot="1" x14ac:dyDescent="0.25">
      <c r="A299" s="248"/>
      <c r="B299" s="511" t="s">
        <v>288</v>
      </c>
      <c r="C299" s="512"/>
      <c r="D299" s="512"/>
      <c r="E299" s="512"/>
      <c r="F299" s="512"/>
      <c r="G299" s="512"/>
      <c r="H299" s="512"/>
      <c r="I299" s="512"/>
      <c r="J299" s="512"/>
      <c r="K299" s="512"/>
      <c r="L299" s="512"/>
      <c r="M299" s="512"/>
      <c r="N299" s="512"/>
      <c r="O299" s="513"/>
      <c r="P299" s="254"/>
      <c r="Q299" s="255"/>
    </row>
    <row r="301" spans="1:17" ht="27.75" customHeight="1" thickBot="1" x14ac:dyDescent="0.25">
      <c r="A301" s="166" t="s">
        <v>106</v>
      </c>
    </row>
    <row r="302" spans="1:17" ht="65.25" customHeight="1" thickBot="1" x14ac:dyDescent="0.25">
      <c r="A302" s="185" t="s">
        <v>42</v>
      </c>
      <c r="B302" s="374" t="s">
        <v>136</v>
      </c>
      <c r="C302" s="375"/>
      <c r="D302" s="375"/>
      <c r="E302" s="375"/>
      <c r="F302" s="375"/>
      <c r="G302" s="375"/>
      <c r="H302" s="375"/>
      <c r="I302" s="375"/>
      <c r="J302" s="375"/>
      <c r="K302" s="375"/>
      <c r="L302" s="375"/>
      <c r="M302" s="375"/>
      <c r="N302" s="375"/>
      <c r="O302" s="376"/>
      <c r="P302" s="283"/>
      <c r="Q302" s="284"/>
    </row>
    <row r="303" spans="1:17" ht="25.5" customHeight="1" x14ac:dyDescent="0.2"/>
    <row r="304" spans="1:17" ht="24.75" customHeight="1" thickBot="1" x14ac:dyDescent="0.25">
      <c r="A304" s="186" t="s">
        <v>161</v>
      </c>
    </row>
    <row r="305" spans="1:17" ht="87.75" customHeight="1" thickBot="1" x14ac:dyDescent="0.25">
      <c r="A305" s="185" t="s">
        <v>5</v>
      </c>
      <c r="B305" s="377" t="s">
        <v>162</v>
      </c>
      <c r="C305" s="377"/>
      <c r="D305" s="377"/>
      <c r="E305" s="377"/>
      <c r="F305" s="377"/>
      <c r="G305" s="377"/>
      <c r="H305" s="377"/>
      <c r="I305" s="377"/>
      <c r="J305" s="377"/>
      <c r="K305" s="377"/>
      <c r="L305" s="377"/>
      <c r="M305" s="377"/>
      <c r="N305" s="377"/>
      <c r="O305" s="378"/>
      <c r="P305" s="283"/>
      <c r="Q305" s="284"/>
    </row>
    <row r="306" spans="1:17" x14ac:dyDescent="0.2">
      <c r="A306" s="5"/>
      <c r="B306" s="6"/>
      <c r="C306" s="6"/>
      <c r="D306" s="6"/>
      <c r="E306" s="6"/>
      <c r="F306" s="6"/>
      <c r="G306" s="6"/>
      <c r="H306" s="6"/>
      <c r="I306" s="6"/>
      <c r="J306" s="6"/>
      <c r="K306" s="6"/>
      <c r="L306" s="6"/>
      <c r="M306" s="6"/>
      <c r="N306" s="6"/>
      <c r="O306" s="6"/>
      <c r="P306" s="167"/>
      <c r="Q306" s="167"/>
    </row>
    <row r="307" spans="1:17" ht="30" customHeight="1" thickBot="1" x14ac:dyDescent="0.25">
      <c r="A307" s="164" t="s">
        <v>282</v>
      </c>
    </row>
    <row r="308" spans="1:17" ht="30" customHeight="1" x14ac:dyDescent="0.2">
      <c r="A308" s="2" t="s">
        <v>5</v>
      </c>
      <c r="B308" s="303" t="s">
        <v>276</v>
      </c>
      <c r="C308" s="303"/>
      <c r="D308" s="303"/>
      <c r="E308" s="303"/>
      <c r="F308" s="303"/>
      <c r="G308" s="303"/>
      <c r="H308" s="303"/>
      <c r="I308" s="303"/>
      <c r="J308" s="303"/>
      <c r="K308" s="303"/>
      <c r="L308" s="303"/>
      <c r="M308" s="303"/>
      <c r="N308" s="303"/>
      <c r="O308" s="475"/>
      <c r="P308" s="514"/>
      <c r="Q308" s="515"/>
    </row>
    <row r="309" spans="1:17" ht="30" customHeight="1" x14ac:dyDescent="0.2">
      <c r="A309" s="3" t="s">
        <v>4</v>
      </c>
      <c r="B309" s="329" t="s">
        <v>277</v>
      </c>
      <c r="C309" s="330"/>
      <c r="D309" s="330"/>
      <c r="E309" s="330"/>
      <c r="F309" s="330"/>
      <c r="G309" s="330"/>
      <c r="H309" s="330"/>
      <c r="I309" s="330"/>
      <c r="J309" s="330"/>
      <c r="K309" s="330"/>
      <c r="L309" s="330"/>
      <c r="M309" s="330"/>
      <c r="N309" s="330"/>
      <c r="O309" s="330"/>
      <c r="P309" s="295"/>
      <c r="Q309" s="296"/>
    </row>
    <row r="310" spans="1:17" ht="30" customHeight="1" x14ac:dyDescent="0.2">
      <c r="A310" s="3" t="s">
        <v>6</v>
      </c>
      <c r="B310" s="329" t="s">
        <v>278</v>
      </c>
      <c r="C310" s="330"/>
      <c r="D310" s="330"/>
      <c r="E310" s="330"/>
      <c r="F310" s="330"/>
      <c r="G310" s="330"/>
      <c r="H310" s="330"/>
      <c r="I310" s="330"/>
      <c r="J310" s="330"/>
      <c r="K310" s="330"/>
      <c r="L310" s="330"/>
      <c r="M310" s="330"/>
      <c r="N310" s="330"/>
      <c r="O310" s="330"/>
      <c r="P310" s="295"/>
      <c r="Q310" s="296"/>
    </row>
    <row r="311" spans="1:17" ht="31.5" customHeight="1" thickBot="1" x14ac:dyDescent="0.25">
      <c r="A311" s="4" t="s">
        <v>45</v>
      </c>
      <c r="B311" s="500" t="s">
        <v>279</v>
      </c>
      <c r="C311" s="501"/>
      <c r="D311" s="501"/>
      <c r="E311" s="501"/>
      <c r="F311" s="501"/>
      <c r="G311" s="501"/>
      <c r="H311" s="501"/>
      <c r="I311" s="501"/>
      <c r="J311" s="501"/>
      <c r="K311" s="501"/>
      <c r="L311" s="501"/>
      <c r="M311" s="501"/>
      <c r="N311" s="501"/>
      <c r="O311" s="501"/>
      <c r="P311" s="281"/>
      <c r="Q311" s="282"/>
    </row>
    <row r="312" spans="1:17" ht="19.5" customHeight="1" x14ac:dyDescent="0.2">
      <c r="A312" s="5"/>
      <c r="B312" s="6"/>
      <c r="C312" s="6"/>
      <c r="D312" s="6"/>
      <c r="E312" s="6"/>
      <c r="F312" s="6"/>
      <c r="G312" s="6"/>
      <c r="H312" s="6"/>
      <c r="I312" s="6"/>
      <c r="J312" s="6"/>
      <c r="K312" s="6"/>
      <c r="L312" s="6"/>
      <c r="M312" s="6"/>
      <c r="N312" s="6"/>
      <c r="O312" s="6"/>
      <c r="P312" s="7"/>
      <c r="Q312" s="7"/>
    </row>
    <row r="313" spans="1:17" ht="45" customHeight="1" thickBot="1" x14ac:dyDescent="0.25">
      <c r="A313" s="164" t="s">
        <v>546</v>
      </c>
    </row>
    <row r="314" spans="1:17" ht="54" customHeight="1" x14ac:dyDescent="0.2">
      <c r="A314" s="2" t="s">
        <v>5</v>
      </c>
      <c r="B314" s="303" t="s">
        <v>280</v>
      </c>
      <c r="C314" s="303"/>
      <c r="D314" s="303"/>
      <c r="E314" s="303"/>
      <c r="F314" s="303"/>
      <c r="G314" s="303"/>
      <c r="H314" s="303"/>
      <c r="I314" s="303"/>
      <c r="J314" s="303"/>
      <c r="K314" s="303"/>
      <c r="L314" s="303"/>
      <c r="M314" s="303"/>
      <c r="N314" s="303"/>
      <c r="O314" s="304"/>
      <c r="P314" s="516"/>
      <c r="Q314" s="515"/>
    </row>
    <row r="315" spans="1:17" ht="39" customHeight="1" thickBot="1" x14ac:dyDescent="0.25">
      <c r="A315" s="4" t="s">
        <v>4</v>
      </c>
      <c r="B315" s="500" t="s">
        <v>281</v>
      </c>
      <c r="C315" s="501"/>
      <c r="D315" s="501"/>
      <c r="E315" s="501"/>
      <c r="F315" s="501"/>
      <c r="G315" s="501"/>
      <c r="H315" s="501"/>
      <c r="I315" s="501"/>
      <c r="J315" s="501"/>
      <c r="K315" s="501"/>
      <c r="L315" s="501"/>
      <c r="M315" s="501"/>
      <c r="N315" s="501"/>
      <c r="O315" s="502"/>
      <c r="P315" s="503"/>
      <c r="Q315" s="282"/>
    </row>
    <row r="316" spans="1:17" ht="30" customHeight="1" x14ac:dyDescent="0.2"/>
    <row r="317" spans="1:17" ht="40.5" customHeight="1" x14ac:dyDescent="0.2">
      <c r="A317" s="379" t="s">
        <v>160</v>
      </c>
      <c r="B317" s="380"/>
      <c r="C317" s="380"/>
      <c r="D317" s="380"/>
      <c r="E317" s="380"/>
      <c r="F317" s="380"/>
      <c r="G317" s="380"/>
      <c r="H317" s="380"/>
      <c r="I317" s="380"/>
      <c r="J317" s="380"/>
      <c r="K317" s="380"/>
      <c r="L317" s="380"/>
      <c r="M317" s="380"/>
      <c r="N317" s="380"/>
      <c r="O317" s="380"/>
      <c r="P317" s="380"/>
      <c r="Q317" s="381"/>
    </row>
    <row r="319" spans="1:17" ht="13.8" thickBot="1" x14ac:dyDescent="0.25"/>
    <row r="320" spans="1:17" ht="13.8" thickTop="1" x14ac:dyDescent="0.2">
      <c r="A320" s="187"/>
      <c r="B320" s="188"/>
      <c r="C320" s="188"/>
      <c r="D320" s="188"/>
      <c r="E320" s="188"/>
      <c r="F320" s="188"/>
      <c r="G320" s="188"/>
      <c r="H320" s="188"/>
      <c r="I320" s="188"/>
      <c r="J320" s="188"/>
      <c r="K320" s="188"/>
      <c r="L320" s="188"/>
      <c r="M320" s="188"/>
      <c r="N320" s="188"/>
      <c r="O320" s="188"/>
      <c r="P320" s="188"/>
      <c r="Q320" s="189"/>
    </row>
    <row r="321" spans="1:17" ht="19.2" x14ac:dyDescent="0.2">
      <c r="A321" s="370" t="s">
        <v>40</v>
      </c>
      <c r="B321" s="371"/>
      <c r="C321" s="371"/>
      <c r="D321" s="371"/>
      <c r="E321" s="371"/>
      <c r="F321" s="371"/>
      <c r="G321" s="371"/>
      <c r="H321" s="371"/>
      <c r="I321" s="371"/>
      <c r="J321" s="371"/>
      <c r="K321" s="371"/>
      <c r="L321" s="371"/>
      <c r="M321" s="371"/>
      <c r="N321" s="371"/>
      <c r="O321" s="371"/>
      <c r="P321" s="368"/>
      <c r="Q321" s="369"/>
    </row>
    <row r="322" spans="1:17" ht="42.75" customHeight="1" x14ac:dyDescent="0.2">
      <c r="A322" s="190"/>
      <c r="B322" s="184"/>
      <c r="C322" s="184"/>
      <c r="D322" s="184"/>
      <c r="E322" s="184"/>
      <c r="F322" s="184"/>
      <c r="G322" s="184"/>
      <c r="H322" s="184"/>
      <c r="I322" s="184"/>
      <c r="J322" s="184"/>
      <c r="K322" s="184"/>
      <c r="L322" s="184"/>
      <c r="M322" s="184"/>
      <c r="N322" s="184"/>
      <c r="O322" s="184"/>
      <c r="P322" s="184"/>
      <c r="Q322" s="191"/>
    </row>
    <row r="323" spans="1:17" ht="39.75" customHeight="1" x14ac:dyDescent="0.2">
      <c r="A323" s="192" t="s">
        <v>41</v>
      </c>
      <c r="B323" s="258" t="s">
        <v>1</v>
      </c>
      <c r="C323" s="258"/>
      <c r="D323" s="258"/>
      <c r="E323" s="258"/>
      <c r="F323" s="258"/>
      <c r="G323" s="258"/>
      <c r="H323" s="258"/>
      <c r="I323" s="258"/>
      <c r="J323" s="258"/>
      <c r="K323" s="258"/>
      <c r="L323" s="258"/>
      <c r="M323" s="258"/>
      <c r="N323" s="258"/>
      <c r="O323" s="258"/>
      <c r="P323" s="193"/>
      <c r="Q323" s="191"/>
    </row>
    <row r="324" spans="1:17" ht="52.5" customHeight="1" x14ac:dyDescent="0.2">
      <c r="A324" s="194" t="s">
        <v>41</v>
      </c>
      <c r="B324" s="195" t="s">
        <v>54</v>
      </c>
      <c r="C324" s="195"/>
      <c r="D324" s="195"/>
      <c r="E324" s="195"/>
      <c r="F324" s="195"/>
      <c r="G324" s="195"/>
      <c r="H324" s="195"/>
      <c r="I324" s="195"/>
      <c r="J324" s="195"/>
      <c r="K324" s="195"/>
      <c r="L324" s="195"/>
      <c r="M324" s="195"/>
      <c r="N324" s="195"/>
      <c r="O324" s="195"/>
      <c r="P324" s="196"/>
      <c r="Q324" s="191"/>
    </row>
    <row r="325" spans="1:17" x14ac:dyDescent="0.2">
      <c r="A325" s="192" t="s">
        <v>41</v>
      </c>
      <c r="B325" s="372" t="s">
        <v>547</v>
      </c>
      <c r="C325" s="372"/>
      <c r="D325" s="372"/>
      <c r="E325" s="372"/>
      <c r="F325" s="372"/>
      <c r="G325" s="372"/>
      <c r="H325" s="372"/>
      <c r="I325" s="372"/>
      <c r="J325" s="372"/>
      <c r="K325" s="372"/>
      <c r="L325" s="372"/>
      <c r="M325" s="372"/>
      <c r="N325" s="372"/>
      <c r="O325" s="372"/>
      <c r="P325" s="372"/>
      <c r="Q325" s="373"/>
    </row>
    <row r="326" spans="1:17" x14ac:dyDescent="0.2">
      <c r="A326" s="190"/>
      <c r="B326" s="184"/>
      <c r="C326" s="184"/>
      <c r="D326" s="184"/>
      <c r="E326" s="184"/>
      <c r="F326" s="184"/>
      <c r="G326" s="184"/>
      <c r="H326" s="184"/>
      <c r="I326" s="184"/>
      <c r="J326" s="184"/>
      <c r="K326" s="184"/>
      <c r="L326" s="184"/>
      <c r="M326" s="184"/>
      <c r="N326" s="184"/>
      <c r="O326" s="184"/>
      <c r="P326" s="184"/>
      <c r="Q326" s="191"/>
    </row>
    <row r="327" spans="1:17" ht="16.2" x14ac:dyDescent="0.2">
      <c r="A327" s="366" t="s">
        <v>149</v>
      </c>
      <c r="B327" s="367"/>
      <c r="C327" s="367"/>
      <c r="D327" s="367"/>
      <c r="E327" s="367"/>
      <c r="F327" s="367"/>
      <c r="G327" s="367"/>
      <c r="H327" s="367"/>
      <c r="I327" s="367"/>
      <c r="J327" s="367"/>
      <c r="K327" s="367"/>
      <c r="L327" s="367"/>
      <c r="M327" s="367"/>
      <c r="N327" s="367"/>
      <c r="O327" s="367"/>
      <c r="P327" s="368"/>
      <c r="Q327" s="369"/>
    </row>
    <row r="328" spans="1:17" ht="13.8" thickBot="1" x14ac:dyDescent="0.25">
      <c r="A328" s="197"/>
      <c r="B328" s="198"/>
      <c r="C328" s="198"/>
      <c r="D328" s="198"/>
      <c r="E328" s="198"/>
      <c r="F328" s="198"/>
      <c r="G328" s="198"/>
      <c r="H328" s="198"/>
      <c r="I328" s="198"/>
      <c r="J328" s="198"/>
      <c r="K328" s="198"/>
      <c r="L328" s="198"/>
      <c r="M328" s="198"/>
      <c r="N328" s="198"/>
      <c r="O328" s="198"/>
      <c r="P328" s="198"/>
      <c r="Q328" s="199"/>
    </row>
    <row r="329" spans="1:17" ht="13.8" thickTop="1" x14ac:dyDescent="0.2"/>
  </sheetData>
  <mergeCells count="504">
    <mergeCell ref="B315:O315"/>
    <mergeCell ref="P315:Q315"/>
    <mergeCell ref="P295:Q299"/>
    <mergeCell ref="B298:E298"/>
    <mergeCell ref="B297:E297"/>
    <mergeCell ref="F297:N297"/>
    <mergeCell ref="F298:N298"/>
    <mergeCell ref="B295:O296"/>
    <mergeCell ref="A295:A299"/>
    <mergeCell ref="B299:O299"/>
    <mergeCell ref="B308:O308"/>
    <mergeCell ref="P308:Q308"/>
    <mergeCell ref="B309:O309"/>
    <mergeCell ref="P309:Q309"/>
    <mergeCell ref="B310:O310"/>
    <mergeCell ref="P310:Q310"/>
    <mergeCell ref="B311:O311"/>
    <mergeCell ref="P311:Q311"/>
    <mergeCell ref="B314:O314"/>
    <mergeCell ref="P314:Q314"/>
    <mergeCell ref="A12:Q12"/>
    <mergeCell ref="P176:Q176"/>
    <mergeCell ref="A206:A211"/>
    <mergeCell ref="P202:Q202"/>
    <mergeCell ref="A55:B55"/>
    <mergeCell ref="D54:E54"/>
    <mergeCell ref="D55:E55"/>
    <mergeCell ref="J55:K55"/>
    <mergeCell ref="F54:G54"/>
    <mergeCell ref="F55:G55"/>
    <mergeCell ref="H54:I54"/>
    <mergeCell ref="H55:I55"/>
    <mergeCell ref="A127:A129"/>
    <mergeCell ref="G74:H74"/>
    <mergeCell ref="E62:F62"/>
    <mergeCell ref="E63:F63"/>
    <mergeCell ref="G63:H63"/>
    <mergeCell ref="A194:S194"/>
    <mergeCell ref="B160:O160"/>
    <mergeCell ref="P160:Q160"/>
    <mergeCell ref="A132:A139"/>
    <mergeCell ref="P205:Q205"/>
    <mergeCell ref="P206:Q206"/>
    <mergeCell ref="B205:O205"/>
    <mergeCell ref="P293:Q293"/>
    <mergeCell ref="P265:Q265"/>
    <mergeCell ref="P266:Q266"/>
    <mergeCell ref="B266:O266"/>
    <mergeCell ref="P120:Q120"/>
    <mergeCell ref="P184:Q184"/>
    <mergeCell ref="B261:O261"/>
    <mergeCell ref="B262:O262"/>
    <mergeCell ref="P127:Q129"/>
    <mergeCell ref="P178:Q178"/>
    <mergeCell ref="B132:Q132"/>
    <mergeCell ref="P134:Q134"/>
    <mergeCell ref="B280:O280"/>
    <mergeCell ref="P276:Q276"/>
    <mergeCell ref="P142:Q142"/>
    <mergeCell ref="B257:O257"/>
    <mergeCell ref="C139:O139"/>
    <mergeCell ref="B278:O278"/>
    <mergeCell ref="C207:Q207"/>
    <mergeCell ref="C211:Q211"/>
    <mergeCell ref="C210:Q210"/>
    <mergeCell ref="B283:O283"/>
    <mergeCell ref="B279:O279"/>
    <mergeCell ref="B270:O270"/>
    <mergeCell ref="B276:O276"/>
    <mergeCell ref="P247:Q247"/>
    <mergeCell ref="B245:O245"/>
    <mergeCell ref="B248:O248"/>
    <mergeCell ref="P234:Q234"/>
    <mergeCell ref="P238:Q238"/>
    <mergeCell ref="B246:O246"/>
    <mergeCell ref="P251:Q251"/>
    <mergeCell ref="B253:O253"/>
    <mergeCell ref="P257:Q257"/>
    <mergeCell ref="B267:O267"/>
    <mergeCell ref="P267:Q267"/>
    <mergeCell ref="B256:O256"/>
    <mergeCell ref="P256:Q256"/>
    <mergeCell ref="B265:O265"/>
    <mergeCell ref="B240:O240"/>
    <mergeCell ref="P240:Q240"/>
    <mergeCell ref="B259:O259"/>
    <mergeCell ref="P259:Q259"/>
    <mergeCell ref="B263:O263"/>
    <mergeCell ref="P263:Q263"/>
    <mergeCell ref="P274:Q274"/>
    <mergeCell ref="B271:O271"/>
    <mergeCell ref="P271:Q271"/>
    <mergeCell ref="P280:Q280"/>
    <mergeCell ref="B264:O264"/>
    <mergeCell ref="P264:Q264"/>
    <mergeCell ref="B273:O273"/>
    <mergeCell ref="P273:Q273"/>
    <mergeCell ref="B274:O274"/>
    <mergeCell ref="M62:N62"/>
    <mergeCell ref="P232:Q232"/>
    <mergeCell ref="P237:Q237"/>
    <mergeCell ref="B237:O237"/>
    <mergeCell ref="P268:Q268"/>
    <mergeCell ref="P260:Q260"/>
    <mergeCell ref="P261:Q261"/>
    <mergeCell ref="B249:O249"/>
    <mergeCell ref="P246:Q246"/>
    <mergeCell ref="C208:Q208"/>
    <mergeCell ref="C209:Q209"/>
    <mergeCell ref="B254:O254"/>
    <mergeCell ref="B255:O255"/>
    <mergeCell ref="B244:O244"/>
    <mergeCell ref="B268:O268"/>
    <mergeCell ref="P255:Q255"/>
    <mergeCell ref="B251:O251"/>
    <mergeCell ref="B252:O252"/>
    <mergeCell ref="I63:J63"/>
    <mergeCell ref="O70:P70"/>
    <mergeCell ref="K63:L63"/>
    <mergeCell ref="M63:N63"/>
    <mergeCell ref="C69:D69"/>
    <mergeCell ref="C62:D62"/>
    <mergeCell ref="C63:D63"/>
    <mergeCell ref="M74:N74"/>
    <mergeCell ref="G73:H73"/>
    <mergeCell ref="I73:J73"/>
    <mergeCell ref="K73:L73"/>
    <mergeCell ref="M73:N73"/>
    <mergeCell ref="C74:D74"/>
    <mergeCell ref="C67:D67"/>
    <mergeCell ref="C66:D66"/>
    <mergeCell ref="C65:D65"/>
    <mergeCell ref="C70:D70"/>
    <mergeCell ref="G65:H65"/>
    <mergeCell ref="M70:N70"/>
    <mergeCell ref="K70:L70"/>
    <mergeCell ref="I70:J70"/>
    <mergeCell ref="G70:H70"/>
    <mergeCell ref="E74:F74"/>
    <mergeCell ref="E70:F70"/>
    <mergeCell ref="A71:B74"/>
    <mergeCell ref="C71:D71"/>
    <mergeCell ref="E71:F71"/>
    <mergeCell ref="G71:H71"/>
    <mergeCell ref="I71:J71"/>
    <mergeCell ref="K71:L71"/>
    <mergeCell ref="M71:N71"/>
    <mergeCell ref="C73:D73"/>
    <mergeCell ref="E73:F73"/>
    <mergeCell ref="M72:N72"/>
    <mergeCell ref="P36:Q36"/>
    <mergeCell ref="P40:Q40"/>
    <mergeCell ref="F53:G53"/>
    <mergeCell ref="J53:K53"/>
    <mergeCell ref="L52:M52"/>
    <mergeCell ref="L53:M53"/>
    <mergeCell ref="D51:E51"/>
    <mergeCell ref="F51:G51"/>
    <mergeCell ref="H51:I51"/>
    <mergeCell ref="J51:K51"/>
    <mergeCell ref="L51:M51"/>
    <mergeCell ref="B36:O36"/>
    <mergeCell ref="B40:O40"/>
    <mergeCell ref="F52:G52"/>
    <mergeCell ref="J52:K52"/>
    <mergeCell ref="A52:B52"/>
    <mergeCell ref="H52:I52"/>
    <mergeCell ref="H53:I53"/>
    <mergeCell ref="D52:E52"/>
    <mergeCell ref="D53:E53"/>
    <mergeCell ref="A53:B53"/>
    <mergeCell ref="B38:O38"/>
    <mergeCell ref="P38:Q38"/>
    <mergeCell ref="B39:O39"/>
    <mergeCell ref="P33:Q33"/>
    <mergeCell ref="A19:B19"/>
    <mergeCell ref="C19:Q19"/>
    <mergeCell ref="A20:B20"/>
    <mergeCell ref="A18:B18"/>
    <mergeCell ref="A6:A9"/>
    <mergeCell ref="B6:C6"/>
    <mergeCell ref="A11:Q11"/>
    <mergeCell ref="C18:Q18"/>
    <mergeCell ref="G20:K20"/>
    <mergeCell ref="C20:F20"/>
    <mergeCell ref="B29:O29"/>
    <mergeCell ref="P29:Q29"/>
    <mergeCell ref="P28:Q28"/>
    <mergeCell ref="P30:Q30"/>
    <mergeCell ref="B28:O28"/>
    <mergeCell ref="B30:O30"/>
    <mergeCell ref="B31:O31"/>
    <mergeCell ref="B33:O33"/>
    <mergeCell ref="P31:Q31"/>
    <mergeCell ref="B32:O32"/>
    <mergeCell ref="P32:Q32"/>
    <mergeCell ref="P27:Q27"/>
    <mergeCell ref="L20:Q20"/>
    <mergeCell ref="A1:Q1"/>
    <mergeCell ref="A2:Q2"/>
    <mergeCell ref="N6:Q6"/>
    <mergeCell ref="C7:Q7"/>
    <mergeCell ref="C8:Q8"/>
    <mergeCell ref="C9:Q9"/>
    <mergeCell ref="D3:Q3"/>
    <mergeCell ref="D4:Q4"/>
    <mergeCell ref="A4:C4"/>
    <mergeCell ref="A327:Q327"/>
    <mergeCell ref="A321:Q321"/>
    <mergeCell ref="B325:Q325"/>
    <mergeCell ref="P254:Q254"/>
    <mergeCell ref="B243:O243"/>
    <mergeCell ref="P245:Q245"/>
    <mergeCell ref="P278:Q278"/>
    <mergeCell ref="P279:Q279"/>
    <mergeCell ref="P302:Q302"/>
    <mergeCell ref="P252:Q252"/>
    <mergeCell ref="B323:O323"/>
    <mergeCell ref="B302:O302"/>
    <mergeCell ref="B305:O305"/>
    <mergeCell ref="P269:Q269"/>
    <mergeCell ref="P270:Q270"/>
    <mergeCell ref="B250:O250"/>
    <mergeCell ref="A317:Q317"/>
    <mergeCell ref="P305:Q305"/>
    <mergeCell ref="P294:Q294"/>
    <mergeCell ref="B294:O294"/>
    <mergeCell ref="B293:O293"/>
    <mergeCell ref="B269:O269"/>
    <mergeCell ref="B285:O285"/>
    <mergeCell ref="P285:Q285"/>
    <mergeCell ref="B272:O272"/>
    <mergeCell ref="B247:O247"/>
    <mergeCell ref="P249:Q249"/>
    <mergeCell ref="P253:Q253"/>
    <mergeCell ref="P157:Q157"/>
    <mergeCell ref="P112:Q112"/>
    <mergeCell ref="B113:O113"/>
    <mergeCell ref="P113:Q113"/>
    <mergeCell ref="P185:Q185"/>
    <mergeCell ref="P143:Q143"/>
    <mergeCell ref="P154:Q154"/>
    <mergeCell ref="P250:Q250"/>
    <mergeCell ref="B258:O258"/>
    <mergeCell ref="P258:Q258"/>
    <mergeCell ref="B161:O161"/>
    <mergeCell ref="B202:O202"/>
    <mergeCell ref="B206:O206"/>
    <mergeCell ref="P244:Q244"/>
    <mergeCell ref="C138:O138"/>
    <mergeCell ref="P138:Q138"/>
    <mergeCell ref="B120:O120"/>
    <mergeCell ref="B146:O146"/>
    <mergeCell ref="B121:O121"/>
    <mergeCell ref="P182:Q182"/>
    <mergeCell ref="P183:Q183"/>
    <mergeCell ref="P170:Q170"/>
    <mergeCell ref="P173:Q173"/>
    <mergeCell ref="B191:R191"/>
    <mergeCell ref="B192:R192"/>
    <mergeCell ref="P146:Q146"/>
    <mergeCell ref="B149:O149"/>
    <mergeCell ref="P149:Q149"/>
    <mergeCell ref="B150:O150"/>
    <mergeCell ref="P150:Q150"/>
    <mergeCell ref="B151:O151"/>
    <mergeCell ref="P161:Q161"/>
    <mergeCell ref="B162:O162"/>
    <mergeCell ref="P162:Q162"/>
    <mergeCell ref="P283:Q283"/>
    <mergeCell ref="B233:O233"/>
    <mergeCell ref="P233:Q233"/>
    <mergeCell ref="A23:Q23"/>
    <mergeCell ref="A24:Q24"/>
    <mergeCell ref="A25:Q25"/>
    <mergeCell ref="P78:Q78"/>
    <mergeCell ref="B78:O78"/>
    <mergeCell ref="A61:N61"/>
    <mergeCell ref="A62:B62"/>
    <mergeCell ref="L50:M50"/>
    <mergeCell ref="A51:B51"/>
    <mergeCell ref="B232:O232"/>
    <mergeCell ref="B234:O234"/>
    <mergeCell ref="A58:P58"/>
    <mergeCell ref="L55:M55"/>
    <mergeCell ref="J54:K54"/>
    <mergeCell ref="L54:M54"/>
    <mergeCell ref="A54:B54"/>
    <mergeCell ref="K62:L62"/>
    <mergeCell ref="P94:Q94"/>
    <mergeCell ref="B96:O96"/>
    <mergeCell ref="B181:O181"/>
    <mergeCell ref="P166:Q166"/>
    <mergeCell ref="B287:O287"/>
    <mergeCell ref="P287:Q287"/>
    <mergeCell ref="B290:O290"/>
    <mergeCell ref="P290:Q290"/>
    <mergeCell ref="B79:O79"/>
    <mergeCell ref="P79:Q79"/>
    <mergeCell ref="B108:O108"/>
    <mergeCell ref="P108:Q108"/>
    <mergeCell ref="B109:O109"/>
    <mergeCell ref="P109:Q109"/>
    <mergeCell ref="B110:O110"/>
    <mergeCell ref="P110:Q110"/>
    <mergeCell ref="B111:O111"/>
    <mergeCell ref="P111:Q111"/>
    <mergeCell ref="B117:O117"/>
    <mergeCell ref="P117:Q117"/>
    <mergeCell ref="B114:O114"/>
    <mergeCell ref="P114:Q114"/>
    <mergeCell ref="B115:O115"/>
    <mergeCell ref="P115:Q115"/>
    <mergeCell ref="P85:Q85"/>
    <mergeCell ref="B85:O85"/>
    <mergeCell ref="B286:O286"/>
    <mergeCell ref="P286:Q286"/>
    <mergeCell ref="B284:O284"/>
    <mergeCell ref="P284:Q284"/>
    <mergeCell ref="B288:O288"/>
    <mergeCell ref="P288:Q288"/>
    <mergeCell ref="B289:O289"/>
    <mergeCell ref="P289:Q289"/>
    <mergeCell ref="B43:O43"/>
    <mergeCell ref="P43:Q43"/>
    <mergeCell ref="B45:O45"/>
    <mergeCell ref="P45:Q45"/>
    <mergeCell ref="B44:O44"/>
    <mergeCell ref="P44:Q44"/>
    <mergeCell ref="A48:N48"/>
    <mergeCell ref="A49:B49"/>
    <mergeCell ref="D49:E49"/>
    <mergeCell ref="F49:G49"/>
    <mergeCell ref="H49:I49"/>
    <mergeCell ref="J49:K49"/>
    <mergeCell ref="L49:M49"/>
    <mergeCell ref="A50:B50"/>
    <mergeCell ref="D50:E50"/>
    <mergeCell ref="F50:G50"/>
    <mergeCell ref="H50:I50"/>
    <mergeCell ref="J50:K50"/>
    <mergeCell ref="B37:O37"/>
    <mergeCell ref="P37:Q37"/>
    <mergeCell ref="M64:N64"/>
    <mergeCell ref="O64:P64"/>
    <mergeCell ref="C68:D68"/>
    <mergeCell ref="E68:F68"/>
    <mergeCell ref="G68:H68"/>
    <mergeCell ref="I68:J68"/>
    <mergeCell ref="K68:L68"/>
    <mergeCell ref="M68:N68"/>
    <mergeCell ref="O68:P68"/>
    <mergeCell ref="M66:N66"/>
    <mergeCell ref="K66:L66"/>
    <mergeCell ref="I66:J66"/>
    <mergeCell ref="G66:H66"/>
    <mergeCell ref="E66:F66"/>
    <mergeCell ref="K65:L65"/>
    <mergeCell ref="O65:P65"/>
    <mergeCell ref="E67:F67"/>
    <mergeCell ref="G67:H67"/>
    <mergeCell ref="I67:J67"/>
    <mergeCell ref="K67:L67"/>
    <mergeCell ref="M67:N67"/>
    <mergeCell ref="O67:P67"/>
    <mergeCell ref="B166:O166"/>
    <mergeCell ref="B170:O170"/>
    <mergeCell ref="O71:P71"/>
    <mergeCell ref="O73:P73"/>
    <mergeCell ref="O69:P69"/>
    <mergeCell ref="O66:P66"/>
    <mergeCell ref="I74:J74"/>
    <mergeCell ref="K74:L74"/>
    <mergeCell ref="P39:Q39"/>
    <mergeCell ref="E69:F69"/>
    <mergeCell ref="G69:H69"/>
    <mergeCell ref="I69:J69"/>
    <mergeCell ref="K69:L69"/>
    <mergeCell ref="M69:N69"/>
    <mergeCell ref="M65:N65"/>
    <mergeCell ref="I65:J65"/>
    <mergeCell ref="E65:F65"/>
    <mergeCell ref="O62:P62"/>
    <mergeCell ref="B99:O99"/>
    <mergeCell ref="I62:J62"/>
    <mergeCell ref="G62:H62"/>
    <mergeCell ref="O63:P63"/>
    <mergeCell ref="A63:B66"/>
    <mergeCell ref="A67:B70"/>
    <mergeCell ref="B94:O94"/>
    <mergeCell ref="B95:O95"/>
    <mergeCell ref="P169:Q169"/>
    <mergeCell ref="B169:O169"/>
    <mergeCell ref="B80:O80"/>
    <mergeCell ref="P80:Q80"/>
    <mergeCell ref="P96:Q96"/>
    <mergeCell ref="B154:O154"/>
    <mergeCell ref="B88:O88"/>
    <mergeCell ref="P88:Q88"/>
    <mergeCell ref="P133:Q133"/>
    <mergeCell ref="P124:Q124"/>
    <mergeCell ref="P135:Q135"/>
    <mergeCell ref="P136:Q136"/>
    <mergeCell ref="B143:O143"/>
    <mergeCell ref="B145:O145"/>
    <mergeCell ref="B116:O116"/>
    <mergeCell ref="P116:Q116"/>
    <mergeCell ref="P95:Q95"/>
    <mergeCell ref="C136:O136"/>
    <mergeCell ref="B144:O144"/>
    <mergeCell ref="P144:Q144"/>
    <mergeCell ref="B142:O142"/>
    <mergeCell ref="P145:Q145"/>
    <mergeCell ref="P241:Q241"/>
    <mergeCell ref="B238:O238"/>
    <mergeCell ref="B260:O260"/>
    <mergeCell ref="P262:Q262"/>
    <mergeCell ref="P242:Q242"/>
    <mergeCell ref="P243:Q243"/>
    <mergeCell ref="P248:Q248"/>
    <mergeCell ref="B242:O242"/>
    <mergeCell ref="P102:Q102"/>
    <mergeCell ref="B102:O102"/>
    <mergeCell ref="P139:Q139"/>
    <mergeCell ref="P137:Q137"/>
    <mergeCell ref="P151:Q151"/>
    <mergeCell ref="B128:O128"/>
    <mergeCell ref="B124:O124"/>
    <mergeCell ref="B129:O129"/>
    <mergeCell ref="B127:O127"/>
    <mergeCell ref="B165:O165"/>
    <mergeCell ref="P165:Q165"/>
    <mergeCell ref="P181:Q181"/>
    <mergeCell ref="P177:Q177"/>
    <mergeCell ref="B176:O176"/>
    <mergeCell ref="B173:O173"/>
    <mergeCell ref="B157:O157"/>
    <mergeCell ref="C64:D64"/>
    <mergeCell ref="E64:F64"/>
    <mergeCell ref="G64:H64"/>
    <mergeCell ref="I64:J64"/>
    <mergeCell ref="K64:L64"/>
    <mergeCell ref="C72:D72"/>
    <mergeCell ref="E72:F72"/>
    <mergeCell ref="G72:H72"/>
    <mergeCell ref="I72:J72"/>
    <mergeCell ref="K72:L72"/>
    <mergeCell ref="O72:P72"/>
    <mergeCell ref="B215:O215"/>
    <mergeCell ref="P215:Q215"/>
    <mergeCell ref="P121:Q121"/>
    <mergeCell ref="B112:O112"/>
    <mergeCell ref="O74:P74"/>
    <mergeCell ref="B177:O177"/>
    <mergeCell ref="B178:O178"/>
    <mergeCell ref="B185:O185"/>
    <mergeCell ref="B184:O184"/>
    <mergeCell ref="B182:O182"/>
    <mergeCell ref="B183:O183"/>
    <mergeCell ref="P99:Q99"/>
    <mergeCell ref="P105:Q105"/>
    <mergeCell ref="B105:O105"/>
    <mergeCell ref="B82:O82"/>
    <mergeCell ref="P82:Q82"/>
    <mergeCell ref="P91:Q91"/>
    <mergeCell ref="B188:R188"/>
    <mergeCell ref="B189:R189"/>
    <mergeCell ref="B190:R190"/>
    <mergeCell ref="B91:O91"/>
    <mergeCell ref="B81:O81"/>
    <mergeCell ref="P81:Q81"/>
    <mergeCell ref="P272:Q272"/>
    <mergeCell ref="B275:O275"/>
    <mergeCell ref="P275:Q275"/>
    <mergeCell ref="B277:O277"/>
    <mergeCell ref="P277:Q277"/>
    <mergeCell ref="A216:A229"/>
    <mergeCell ref="B216:O216"/>
    <mergeCell ref="P216:Q229"/>
    <mergeCell ref="B217:O217"/>
    <mergeCell ref="C218:O218"/>
    <mergeCell ref="C219:O219"/>
    <mergeCell ref="C220:O220"/>
    <mergeCell ref="C221:O221"/>
    <mergeCell ref="C222:O222"/>
    <mergeCell ref="C223:O223"/>
    <mergeCell ref="B224:O224"/>
    <mergeCell ref="B225:O225"/>
    <mergeCell ref="C226:O226"/>
    <mergeCell ref="C227:O227"/>
    <mergeCell ref="B228:O228"/>
    <mergeCell ref="C229:O229"/>
    <mergeCell ref="B239:O239"/>
    <mergeCell ref="P239:Q239"/>
    <mergeCell ref="B241:O241"/>
    <mergeCell ref="B193:R193"/>
    <mergeCell ref="B196:O196"/>
    <mergeCell ref="B197:O197"/>
    <mergeCell ref="B198:O198"/>
    <mergeCell ref="B199:O199"/>
    <mergeCell ref="P196:Q196"/>
    <mergeCell ref="P197:Q197"/>
    <mergeCell ref="P198:Q198"/>
    <mergeCell ref="P199:Q199"/>
  </mergeCells>
  <phoneticPr fontId="2"/>
  <printOptions horizontalCentered="1"/>
  <pageMargins left="0.51181102362204722" right="0.39370078740157483" top="0.74803149606299213" bottom="0.70866141732283472" header="0.31496062992125984" footer="0.31496062992125984"/>
  <pageSetup paperSize="9" fitToHeight="0" orientation="portrait" r:id="rId1"/>
  <headerFooter>
    <oddFooter>&amp;C- &amp;P -</oddFooter>
    <firstHeader>&amp;R&amp;10H28運営状況点検書（介護予防支援）
横須賀市に所在する事業所用</firstHeader>
    <firstFooter>&amp;C- &amp;P -</firstFooter>
  </headerFooter>
  <rowBreaks count="14" manualBreakCount="14">
    <brk id="25" max="17" man="1"/>
    <brk id="46" max="16383" man="1"/>
    <brk id="75" max="16383" man="1"/>
    <brk id="103" max="17" man="1"/>
    <brk id="118" max="17" man="1"/>
    <brk id="143" max="17" man="1"/>
    <brk id="178" max="17" man="1"/>
    <brk id="194" max="17" man="1"/>
    <brk id="203" max="17" man="1"/>
    <brk id="245" max="17" man="1"/>
    <brk id="256" max="17" man="1"/>
    <brk id="266" max="17" man="1"/>
    <brk id="281" max="17" man="1"/>
    <brk id="316" max="17" man="1"/>
  </rowBreaks>
  <drawing r:id="rId2"/>
  <legacyDrawing r:id="rId3"/>
  <mc:AlternateContent xmlns:mc="http://schemas.openxmlformats.org/markup-compatibility/2006">
    <mc:Choice Requires="x14">
      <controls>
        <mc:AlternateContent xmlns:mc="http://schemas.openxmlformats.org/markup-compatibility/2006">
          <mc:Choice Requires="x14">
            <control shapeId="2" r:id="rId4" name="Check Box 1">
              <controlPr defaultSize="0" autoFill="0" autoLine="0" autoPict="0">
                <anchor moveWithCells="1">
                  <from>
                    <xdr:col>4</xdr:col>
                    <xdr:colOff>320040</xdr:colOff>
                    <xdr:row>18</xdr:row>
                    <xdr:rowOff>129540</xdr:rowOff>
                  </from>
                  <to>
                    <xdr:col>5</xdr:col>
                    <xdr:colOff>289560</xdr:colOff>
                    <xdr:row>18</xdr:row>
                    <xdr:rowOff>335280</xdr:rowOff>
                  </to>
                </anchor>
              </controlPr>
            </control>
          </mc:Choice>
        </mc:AlternateContent>
        <mc:AlternateContent xmlns:mc="http://schemas.openxmlformats.org/markup-compatibility/2006">
          <mc:Choice Requires="x14">
            <control shapeId="3" r:id="rId5" name="Check Box 2">
              <controlPr defaultSize="0" autoFill="0" autoLine="0" autoPict="0">
                <anchor moveWithCells="1">
                  <from>
                    <xdr:col>9</xdr:col>
                    <xdr:colOff>53340</xdr:colOff>
                    <xdr:row>18</xdr:row>
                    <xdr:rowOff>114300</xdr:rowOff>
                  </from>
                  <to>
                    <xdr:col>10</xdr:col>
                    <xdr:colOff>22860</xdr:colOff>
                    <xdr:row>18</xdr:row>
                    <xdr:rowOff>327660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BH73"/>
  <sheetViews>
    <sheetView view="pageBreakPreview" zoomScaleNormal="100" zoomScaleSheetLayoutView="100" workbookViewId="0">
      <selection activeCell="G22" sqref="G22:K23"/>
    </sheetView>
  </sheetViews>
  <sheetFormatPr defaultColWidth="4.44140625" defaultRowHeight="20.25" customHeight="1" x14ac:dyDescent="0.2"/>
  <cols>
    <col min="1" max="1" width="1.33203125" style="42" customWidth="1"/>
    <col min="2" max="59" width="5.6640625" style="42" customWidth="1"/>
    <col min="60" max="16384" width="4.44140625" style="42"/>
  </cols>
  <sheetData>
    <row r="1" spans="2:60" s="8" customFormat="1" ht="20.25" customHeight="1" x14ac:dyDescent="0.2">
      <c r="C1" s="9" t="s">
        <v>302</v>
      </c>
      <c r="D1" s="9"/>
      <c r="G1" s="10" t="s">
        <v>303</v>
      </c>
      <c r="J1" s="9"/>
      <c r="K1" s="9"/>
      <c r="L1" s="9"/>
      <c r="M1" s="9"/>
      <c r="AN1" s="11" t="s">
        <v>304</v>
      </c>
      <c r="AO1" s="11" t="s">
        <v>305</v>
      </c>
      <c r="AP1" s="620" t="s">
        <v>306</v>
      </c>
      <c r="AQ1" s="621"/>
      <c r="AR1" s="621"/>
      <c r="AS1" s="621"/>
      <c r="AT1" s="621"/>
      <c r="AU1" s="621"/>
      <c r="AV1" s="621"/>
      <c r="AW1" s="621"/>
      <c r="AX1" s="621"/>
      <c r="AY1" s="621"/>
      <c r="AZ1" s="621"/>
      <c r="BA1" s="621"/>
      <c r="BB1" s="621"/>
      <c r="BC1" s="621"/>
      <c r="BD1" s="621"/>
      <c r="BE1" s="12" t="s">
        <v>307</v>
      </c>
    </row>
    <row r="2" spans="2:60" s="13" customFormat="1" ht="20.25" customHeight="1" x14ac:dyDescent="0.2">
      <c r="D2" s="10"/>
      <c r="H2" s="10"/>
      <c r="I2" s="11"/>
      <c r="J2" s="11"/>
      <c r="K2" s="11"/>
      <c r="L2" s="11"/>
      <c r="M2" s="11"/>
      <c r="W2" s="14" t="s">
        <v>308</v>
      </c>
      <c r="X2" s="622">
        <v>6</v>
      </c>
      <c r="Y2" s="622"/>
      <c r="Z2" s="14" t="s">
        <v>305</v>
      </c>
      <c r="AA2" s="623">
        <f>IF(X2=0,"",YEAR(DATE(2018+X2,1,1)))</f>
        <v>2024</v>
      </c>
      <c r="AB2" s="623"/>
      <c r="AC2" s="15" t="s">
        <v>309</v>
      </c>
      <c r="AD2" s="15" t="s">
        <v>310</v>
      </c>
      <c r="AE2" s="622">
        <v>4</v>
      </c>
      <c r="AF2" s="622"/>
      <c r="AG2" s="15" t="s">
        <v>311</v>
      </c>
      <c r="AM2" s="12"/>
      <c r="AN2" s="11" t="s">
        <v>312</v>
      </c>
      <c r="AO2" s="11" t="s">
        <v>305</v>
      </c>
      <c r="AP2" s="624"/>
      <c r="AQ2" s="624"/>
      <c r="AR2" s="624"/>
      <c r="AS2" s="624"/>
      <c r="AT2" s="624"/>
      <c r="AU2" s="624"/>
      <c r="AV2" s="624"/>
      <c r="AW2" s="624"/>
      <c r="AX2" s="624"/>
      <c r="AY2" s="624"/>
      <c r="AZ2" s="624"/>
      <c r="BA2" s="624"/>
      <c r="BB2" s="624"/>
      <c r="BC2" s="624"/>
      <c r="BD2" s="624"/>
      <c r="BE2" s="12" t="s">
        <v>307</v>
      </c>
      <c r="BF2" s="11"/>
      <c r="BG2" s="11"/>
      <c r="BH2" s="11"/>
    </row>
    <row r="3" spans="2:60" s="13" customFormat="1" ht="20.25" customHeight="1" x14ac:dyDescent="0.2">
      <c r="D3" s="10"/>
      <c r="H3" s="10"/>
      <c r="I3" s="11"/>
      <c r="J3" s="11"/>
      <c r="K3" s="11"/>
      <c r="L3" s="11"/>
      <c r="M3" s="11"/>
      <c r="W3" s="14"/>
      <c r="X3" s="16"/>
      <c r="Y3" s="16"/>
      <c r="Z3" s="17"/>
      <c r="AA3" s="16"/>
      <c r="AB3" s="16"/>
      <c r="AC3" s="18"/>
      <c r="AD3" s="18"/>
      <c r="AE3" s="16"/>
      <c r="AF3" s="16"/>
      <c r="AG3" s="15"/>
      <c r="AM3" s="12"/>
      <c r="AN3" s="11"/>
      <c r="AO3" s="11"/>
      <c r="AP3" s="19"/>
      <c r="AQ3" s="19"/>
      <c r="AR3" s="19"/>
      <c r="AS3" s="19"/>
      <c r="AT3" s="19"/>
      <c r="AU3" s="19"/>
      <c r="AV3" s="19"/>
      <c r="AW3" s="19"/>
      <c r="AX3" s="19"/>
      <c r="AY3" s="19"/>
      <c r="AZ3" s="19"/>
      <c r="BA3" s="19"/>
      <c r="BB3" s="20" t="s">
        <v>313</v>
      </c>
      <c r="BC3" s="664" t="s">
        <v>314</v>
      </c>
      <c r="BD3" s="665"/>
      <c r="BE3" s="665"/>
      <c r="BF3" s="665"/>
      <c r="BG3" s="11"/>
      <c r="BH3" s="11"/>
    </row>
    <row r="4" spans="2:60" s="13" customFormat="1" ht="20.25" customHeight="1" x14ac:dyDescent="0.2">
      <c r="B4" s="666" t="s">
        <v>315</v>
      </c>
      <c r="C4" s="667"/>
      <c r="D4" s="667"/>
      <c r="E4" s="667"/>
      <c r="F4" s="667"/>
      <c r="G4" s="667"/>
      <c r="H4" s="667"/>
      <c r="I4" s="668"/>
      <c r="J4" s="21"/>
      <c r="K4" s="22"/>
      <c r="L4" s="22"/>
      <c r="M4" s="22"/>
      <c r="N4" s="22"/>
      <c r="O4" s="22"/>
      <c r="P4" s="22"/>
      <c r="Q4" s="22"/>
      <c r="R4" s="23"/>
      <c r="S4" s="23"/>
      <c r="T4" s="22"/>
      <c r="U4" s="22"/>
      <c r="V4" s="22"/>
      <c r="AC4" s="18"/>
      <c r="AD4" s="18"/>
      <c r="AE4" s="16"/>
      <c r="AF4" s="16"/>
      <c r="AG4" s="15"/>
      <c r="AM4" s="12"/>
      <c r="AN4" s="11"/>
      <c r="AO4" s="11"/>
      <c r="AP4" s="19"/>
      <c r="AQ4" s="19"/>
      <c r="AR4" s="19"/>
      <c r="AS4" s="19"/>
      <c r="AT4" s="19"/>
      <c r="AU4" s="19"/>
      <c r="AV4" s="19"/>
      <c r="AW4" s="19"/>
      <c r="AX4" s="19"/>
      <c r="AY4" s="19"/>
      <c r="AZ4" s="19"/>
      <c r="BA4" s="19"/>
      <c r="BB4" s="19"/>
      <c r="BC4" s="19"/>
      <c r="BD4" s="19"/>
      <c r="BE4" s="12"/>
      <c r="BF4" s="11"/>
      <c r="BG4" s="11"/>
      <c r="BH4" s="11"/>
    </row>
    <row r="5" spans="2:60" s="13" customFormat="1" ht="20.25" customHeight="1" x14ac:dyDescent="0.2">
      <c r="B5" s="24" t="s">
        <v>311</v>
      </c>
      <c r="C5" s="24" t="s">
        <v>316</v>
      </c>
      <c r="D5" s="24" t="s">
        <v>317</v>
      </c>
      <c r="E5" s="24" t="s">
        <v>318</v>
      </c>
      <c r="F5" s="24" t="s">
        <v>319</v>
      </c>
      <c r="G5" s="24" t="s">
        <v>320</v>
      </c>
      <c r="H5" s="24" t="s">
        <v>321</v>
      </c>
      <c r="I5" s="24" t="s">
        <v>322</v>
      </c>
      <c r="K5" s="25" t="s">
        <v>323</v>
      </c>
      <c r="L5" s="26"/>
      <c r="M5" s="26"/>
      <c r="N5" s="26"/>
      <c r="O5" s="26"/>
      <c r="P5" s="26"/>
      <c r="Q5" s="26"/>
      <c r="R5" s="27"/>
      <c r="S5" s="27"/>
      <c r="T5" s="28"/>
      <c r="U5" s="28"/>
      <c r="V5" s="28"/>
      <c r="AC5" s="18"/>
      <c r="AD5" s="18"/>
      <c r="AE5" s="16"/>
      <c r="AF5" s="16"/>
      <c r="AG5" s="29" t="s">
        <v>324</v>
      </c>
      <c r="AH5" s="29"/>
      <c r="AI5" s="29"/>
      <c r="AJ5" s="29"/>
      <c r="AK5" s="29"/>
      <c r="AL5" s="29"/>
      <c r="AM5" s="29"/>
      <c r="AN5" s="29"/>
      <c r="AO5" s="29"/>
      <c r="AP5" s="29"/>
      <c r="AQ5" s="29"/>
      <c r="AR5" s="29"/>
      <c r="AS5" s="669">
        <v>8</v>
      </c>
      <c r="AT5" s="669"/>
      <c r="AU5" s="30" t="s">
        <v>325</v>
      </c>
      <c r="AV5" s="29"/>
      <c r="AW5" s="669">
        <v>40</v>
      </c>
      <c r="AX5" s="669"/>
      <c r="AY5" s="30" t="s">
        <v>326</v>
      </c>
      <c r="AZ5" s="29"/>
      <c r="BA5" s="669">
        <v>160</v>
      </c>
      <c r="BB5" s="669"/>
      <c r="BC5" s="30" t="s">
        <v>327</v>
      </c>
      <c r="BD5" s="29"/>
      <c r="BE5" s="31"/>
      <c r="BF5" s="11"/>
      <c r="BG5" s="11"/>
      <c r="BH5" s="11"/>
    </row>
    <row r="6" spans="2:60" s="13" customFormat="1" ht="20.25" customHeight="1" x14ac:dyDescent="0.2">
      <c r="B6" s="32" t="s">
        <v>328</v>
      </c>
      <c r="C6" s="32" t="s">
        <v>328</v>
      </c>
      <c r="D6" s="32" t="s">
        <v>328</v>
      </c>
      <c r="E6" s="32" t="s">
        <v>328</v>
      </c>
      <c r="F6" s="32" t="s">
        <v>328</v>
      </c>
      <c r="G6" s="32" t="s">
        <v>329</v>
      </c>
      <c r="H6" s="32" t="s">
        <v>329</v>
      </c>
      <c r="I6" s="32" t="s">
        <v>328</v>
      </c>
      <c r="J6" s="27" t="s">
        <v>330</v>
      </c>
      <c r="K6" s="662"/>
      <c r="L6" s="662"/>
      <c r="M6" s="662"/>
      <c r="N6" s="27" t="s">
        <v>331</v>
      </c>
      <c r="O6" s="662"/>
      <c r="P6" s="662"/>
      <c r="Q6" s="662"/>
      <c r="R6" s="33" t="s">
        <v>332</v>
      </c>
      <c r="S6" s="663">
        <f>(O6-K6)*24</f>
        <v>0</v>
      </c>
      <c r="T6" s="663"/>
      <c r="U6" s="34" t="s">
        <v>333</v>
      </c>
      <c r="V6" s="27"/>
      <c r="AC6" s="18"/>
      <c r="AD6" s="18"/>
      <c r="AE6" s="16"/>
      <c r="AF6" s="16"/>
      <c r="AG6" s="35"/>
      <c r="AH6" s="8"/>
      <c r="AI6" s="8"/>
      <c r="AJ6" s="8"/>
      <c r="AK6" s="8"/>
      <c r="AL6" s="8"/>
      <c r="AM6" s="36"/>
      <c r="AN6" s="37"/>
      <c r="AO6" s="37"/>
      <c r="AP6" s="38"/>
      <c r="AQ6" s="38"/>
      <c r="AR6" s="38"/>
      <c r="AS6" s="38"/>
      <c r="AT6" s="38"/>
      <c r="AU6" s="38"/>
      <c r="AV6" s="38"/>
      <c r="AW6" s="38"/>
      <c r="AX6" s="38"/>
      <c r="AY6" s="38"/>
      <c r="AZ6" s="38"/>
      <c r="BA6" s="38"/>
      <c r="BB6" s="38"/>
      <c r="BC6" s="38"/>
      <c r="BD6" s="38"/>
      <c r="BE6" s="12"/>
      <c r="BF6" s="11"/>
      <c r="BG6" s="11"/>
      <c r="BH6" s="11"/>
    </row>
    <row r="7" spans="2:60" s="13" customFormat="1" ht="20.25" customHeight="1" x14ac:dyDescent="0.2">
      <c r="B7" s="39" t="s">
        <v>329</v>
      </c>
      <c r="C7" s="39" t="s">
        <v>329</v>
      </c>
      <c r="D7" s="39" t="s">
        <v>329</v>
      </c>
      <c r="E7" s="39" t="s">
        <v>329</v>
      </c>
      <c r="F7" s="39" t="s">
        <v>329</v>
      </c>
      <c r="G7" s="39" t="s">
        <v>328</v>
      </c>
      <c r="H7" s="39" t="s">
        <v>328</v>
      </c>
      <c r="I7" s="39" t="s">
        <v>329</v>
      </c>
      <c r="J7" s="27" t="s">
        <v>330</v>
      </c>
      <c r="K7" s="662"/>
      <c r="L7" s="662"/>
      <c r="M7" s="662"/>
      <c r="N7" s="27" t="s">
        <v>331</v>
      </c>
      <c r="O7" s="662"/>
      <c r="P7" s="662"/>
      <c r="Q7" s="662"/>
      <c r="R7" s="33" t="s">
        <v>332</v>
      </c>
      <c r="S7" s="663">
        <f>(O7-K7)*24</f>
        <v>0</v>
      </c>
      <c r="T7" s="663"/>
      <c r="U7" s="34" t="s">
        <v>333</v>
      </c>
      <c r="V7" s="27"/>
      <c r="AC7" s="18"/>
      <c r="AD7" s="18"/>
      <c r="AE7" s="16"/>
      <c r="AF7" s="16"/>
      <c r="AG7" s="35"/>
      <c r="AH7" s="8"/>
      <c r="AI7" s="8"/>
      <c r="AJ7" s="8"/>
      <c r="AK7" s="8"/>
      <c r="AL7" s="8"/>
      <c r="AM7" s="36"/>
      <c r="AN7" s="37"/>
      <c r="AO7" s="37"/>
      <c r="AP7" s="38"/>
      <c r="AQ7" s="38"/>
      <c r="AR7" s="38"/>
      <c r="AS7" s="38"/>
      <c r="AT7" s="38"/>
      <c r="AU7" s="38"/>
      <c r="AV7" s="38"/>
      <c r="AW7" s="29"/>
      <c r="AX7" s="29" t="s">
        <v>334</v>
      </c>
      <c r="AY7" s="29"/>
      <c r="AZ7" s="29"/>
      <c r="BA7" s="636">
        <f>DAY(EOMONTH(DATE(AA2,AE2,1),0))</f>
        <v>30</v>
      </c>
      <c r="BB7" s="636"/>
      <c r="BC7" s="30" t="s">
        <v>321</v>
      </c>
      <c r="BD7" s="38"/>
      <c r="BE7" s="12"/>
      <c r="BF7" s="11"/>
      <c r="BG7" s="11"/>
      <c r="BH7" s="11"/>
    </row>
    <row r="8" spans="2:60" s="13" customFormat="1" ht="20.25" customHeight="1" x14ac:dyDescent="0.2">
      <c r="B8" s="637" t="s">
        <v>335</v>
      </c>
      <c r="C8" s="638"/>
      <c r="D8" s="638"/>
      <c r="E8" s="638"/>
      <c r="F8" s="638"/>
      <c r="G8" s="638"/>
      <c r="H8" s="638"/>
      <c r="I8" s="638"/>
      <c r="J8" s="638"/>
      <c r="K8" s="639"/>
      <c r="L8" s="639"/>
      <c r="M8" s="639"/>
      <c r="N8" s="638"/>
      <c r="O8" s="639"/>
      <c r="P8" s="639"/>
      <c r="Q8" s="639"/>
      <c r="R8" s="638"/>
      <c r="S8" s="639"/>
      <c r="T8" s="639"/>
      <c r="U8" s="640"/>
      <c r="V8" s="27"/>
      <c r="AC8" s="18"/>
      <c r="AD8" s="18"/>
      <c r="AE8" s="16"/>
      <c r="AF8" s="16"/>
      <c r="AG8" s="35"/>
      <c r="AH8" s="8"/>
      <c r="AI8" s="8"/>
      <c r="AJ8" s="8"/>
      <c r="AK8" s="8"/>
      <c r="AL8" s="8"/>
      <c r="AM8" s="36"/>
      <c r="AN8" s="37"/>
      <c r="AO8" s="37"/>
      <c r="AP8" s="38"/>
      <c r="AQ8" s="38"/>
      <c r="AR8" s="38"/>
      <c r="AS8" s="38"/>
      <c r="AT8" s="38"/>
      <c r="AU8" s="38"/>
      <c r="AV8" s="38"/>
      <c r="AW8" s="29"/>
      <c r="AX8" s="29"/>
      <c r="AY8" s="29"/>
      <c r="AZ8" s="29"/>
      <c r="BA8" s="40"/>
      <c r="BB8" s="40"/>
      <c r="BC8" s="30"/>
      <c r="BD8" s="38"/>
      <c r="BE8" s="12"/>
      <c r="BF8" s="11"/>
      <c r="BG8" s="11"/>
      <c r="BH8" s="11"/>
    </row>
    <row r="9" spans="2:60" s="13" customFormat="1" ht="20.25" customHeight="1" x14ac:dyDescent="0.2">
      <c r="B9" s="641"/>
      <c r="C9" s="642"/>
      <c r="D9" s="642"/>
      <c r="E9" s="642"/>
      <c r="F9" s="642"/>
      <c r="G9" s="642"/>
      <c r="H9" s="642"/>
      <c r="I9" s="642"/>
      <c r="J9" s="642"/>
      <c r="K9" s="642"/>
      <c r="L9" s="642"/>
      <c r="M9" s="642"/>
      <c r="N9" s="642"/>
      <c r="O9" s="642"/>
      <c r="P9" s="642"/>
      <c r="Q9" s="642"/>
      <c r="R9" s="642"/>
      <c r="S9" s="642"/>
      <c r="T9" s="642"/>
      <c r="U9" s="643"/>
      <c r="V9" s="27"/>
      <c r="AC9" s="18"/>
      <c r="AD9" s="18"/>
      <c r="AE9" s="16"/>
      <c r="AF9" s="16"/>
      <c r="AG9" s="35"/>
      <c r="AH9" s="8"/>
      <c r="AI9" s="8"/>
      <c r="AJ9" s="8"/>
      <c r="AK9" s="8"/>
      <c r="AL9" s="8"/>
      <c r="AM9" s="36"/>
      <c r="AN9" s="37"/>
      <c r="AO9" s="37"/>
      <c r="AP9" s="38"/>
      <c r="AQ9" s="38"/>
      <c r="AR9" s="9" t="s">
        <v>336</v>
      </c>
      <c r="AS9" s="38"/>
      <c r="AT9" s="38"/>
      <c r="AU9" s="38"/>
      <c r="AV9" s="38"/>
      <c r="AW9" s="29"/>
      <c r="AX9" s="29"/>
      <c r="AY9" s="29"/>
      <c r="AZ9" s="41"/>
      <c r="BA9" s="644"/>
      <c r="BB9" s="645"/>
      <c r="BC9" s="30" t="s">
        <v>337</v>
      </c>
      <c r="BD9" s="38"/>
      <c r="BE9" s="12"/>
      <c r="BF9" s="11"/>
      <c r="BG9" s="11"/>
      <c r="BH9" s="11"/>
    </row>
    <row r="10" spans="2:60" ht="20.25" customHeight="1" thickBot="1" x14ac:dyDescent="0.25">
      <c r="C10" s="43"/>
      <c r="D10" s="43"/>
      <c r="G10" s="44"/>
      <c r="V10" s="43"/>
      <c r="AM10" s="43"/>
      <c r="BF10" s="45"/>
      <c r="BG10" s="45"/>
      <c r="BH10" s="45"/>
    </row>
    <row r="11" spans="2:60" ht="20.25" customHeight="1" thickBot="1" x14ac:dyDescent="0.25">
      <c r="B11" s="646" t="s">
        <v>338</v>
      </c>
      <c r="C11" s="649" t="s">
        <v>339</v>
      </c>
      <c r="D11" s="650"/>
      <c r="E11" s="654" t="s">
        <v>340</v>
      </c>
      <c r="F11" s="650"/>
      <c r="G11" s="654" t="s">
        <v>341</v>
      </c>
      <c r="H11" s="649"/>
      <c r="I11" s="649"/>
      <c r="J11" s="649"/>
      <c r="K11" s="650"/>
      <c r="L11" s="654" t="s">
        <v>342</v>
      </c>
      <c r="M11" s="649"/>
      <c r="N11" s="649"/>
      <c r="O11" s="657"/>
      <c r="P11" s="46"/>
      <c r="Q11" s="46"/>
      <c r="R11" s="46"/>
      <c r="S11" s="660" t="s">
        <v>343</v>
      </c>
      <c r="T11" s="661"/>
      <c r="U11" s="661"/>
      <c r="V11" s="661"/>
      <c r="W11" s="661"/>
      <c r="X11" s="661"/>
      <c r="Y11" s="661"/>
      <c r="Z11" s="661"/>
      <c r="AA11" s="661"/>
      <c r="AB11" s="661"/>
      <c r="AC11" s="661"/>
      <c r="AD11" s="661"/>
      <c r="AE11" s="661"/>
      <c r="AF11" s="661"/>
      <c r="AG11" s="661"/>
      <c r="AH11" s="661"/>
      <c r="AI11" s="661"/>
      <c r="AJ11" s="661"/>
      <c r="AK11" s="661"/>
      <c r="AL11" s="661"/>
      <c r="AM11" s="661"/>
      <c r="AN11" s="661"/>
      <c r="AO11" s="661"/>
      <c r="AP11" s="661"/>
      <c r="AQ11" s="661"/>
      <c r="AR11" s="661"/>
      <c r="AS11" s="661"/>
      <c r="AT11" s="661"/>
      <c r="AU11" s="661"/>
      <c r="AV11" s="661"/>
      <c r="AW11" s="661"/>
      <c r="AX11" s="600" t="str">
        <f>IF(BC3="計画","(9)1～4週目の勤務時間数合計","(9)1か月の勤務時間数合計")</f>
        <v>(9)1～4週目の勤務時間数合計</v>
      </c>
      <c r="AY11" s="601"/>
      <c r="AZ11" s="600" t="s">
        <v>344</v>
      </c>
      <c r="BA11" s="601"/>
      <c r="BB11" s="608" t="s">
        <v>345</v>
      </c>
      <c r="BC11" s="608"/>
      <c r="BD11" s="608"/>
      <c r="BE11" s="608"/>
      <c r="BF11" s="608"/>
      <c r="BG11" s="608"/>
    </row>
    <row r="12" spans="2:60" ht="20.25" customHeight="1" thickBot="1" x14ac:dyDescent="0.25">
      <c r="B12" s="647"/>
      <c r="C12" s="544"/>
      <c r="D12" s="651"/>
      <c r="E12" s="655"/>
      <c r="F12" s="651"/>
      <c r="G12" s="655"/>
      <c r="H12" s="544"/>
      <c r="I12" s="544"/>
      <c r="J12" s="544"/>
      <c r="K12" s="651"/>
      <c r="L12" s="655"/>
      <c r="M12" s="544"/>
      <c r="N12" s="544"/>
      <c r="O12" s="658"/>
      <c r="P12" s="47"/>
      <c r="Q12" s="47"/>
      <c r="R12" s="47"/>
      <c r="S12" s="610" t="s">
        <v>346</v>
      </c>
      <c r="T12" s="611"/>
      <c r="U12" s="611"/>
      <c r="V12" s="611"/>
      <c r="W12" s="611"/>
      <c r="X12" s="611"/>
      <c r="Y12" s="612"/>
      <c r="Z12" s="610" t="s">
        <v>347</v>
      </c>
      <c r="AA12" s="611"/>
      <c r="AB12" s="611"/>
      <c r="AC12" s="611"/>
      <c r="AD12" s="611"/>
      <c r="AE12" s="611"/>
      <c r="AF12" s="612"/>
      <c r="AG12" s="610" t="s">
        <v>348</v>
      </c>
      <c r="AH12" s="611"/>
      <c r="AI12" s="611"/>
      <c r="AJ12" s="611"/>
      <c r="AK12" s="611"/>
      <c r="AL12" s="611"/>
      <c r="AM12" s="612"/>
      <c r="AN12" s="610" t="s">
        <v>349</v>
      </c>
      <c r="AO12" s="611"/>
      <c r="AP12" s="611"/>
      <c r="AQ12" s="611"/>
      <c r="AR12" s="611"/>
      <c r="AS12" s="611"/>
      <c r="AT12" s="612"/>
      <c r="AU12" s="610" t="s">
        <v>350</v>
      </c>
      <c r="AV12" s="611"/>
      <c r="AW12" s="612"/>
      <c r="AX12" s="602"/>
      <c r="AY12" s="603"/>
      <c r="AZ12" s="602"/>
      <c r="BA12" s="603"/>
      <c r="BB12" s="608"/>
      <c r="BC12" s="608"/>
      <c r="BD12" s="608"/>
      <c r="BE12" s="608"/>
      <c r="BF12" s="608"/>
      <c r="BG12" s="608"/>
    </row>
    <row r="13" spans="2:60" ht="20.25" customHeight="1" thickBot="1" x14ac:dyDescent="0.25">
      <c r="B13" s="647"/>
      <c r="C13" s="544"/>
      <c r="D13" s="651"/>
      <c r="E13" s="655"/>
      <c r="F13" s="651"/>
      <c r="G13" s="655"/>
      <c r="H13" s="544"/>
      <c r="I13" s="544"/>
      <c r="J13" s="544"/>
      <c r="K13" s="651"/>
      <c r="L13" s="655"/>
      <c r="M13" s="544"/>
      <c r="N13" s="544"/>
      <c r="O13" s="658"/>
      <c r="P13" s="47"/>
      <c r="Q13" s="47"/>
      <c r="R13" s="47"/>
      <c r="S13" s="48">
        <f>DAY(DATE($AA$2,$AE$2,1))</f>
        <v>1</v>
      </c>
      <c r="T13" s="49">
        <f>DAY(DATE($AA$2,$AE$2,2))</f>
        <v>2</v>
      </c>
      <c r="U13" s="49">
        <f>DAY(DATE($AA$2,$AE$2,3))</f>
        <v>3</v>
      </c>
      <c r="V13" s="49">
        <f>DAY(DATE($AA$2,$AE$2,4))</f>
        <v>4</v>
      </c>
      <c r="W13" s="49">
        <f>DAY(DATE($AA$2,$AE$2,5))</f>
        <v>5</v>
      </c>
      <c r="X13" s="49">
        <f>DAY(DATE($AA$2,$AE$2,6))</f>
        <v>6</v>
      </c>
      <c r="Y13" s="50">
        <f>DAY(DATE($AA$2,$AE$2,7))</f>
        <v>7</v>
      </c>
      <c r="Z13" s="48">
        <f>DAY(DATE($AA$2,$AE$2,8))</f>
        <v>8</v>
      </c>
      <c r="AA13" s="49">
        <f>DAY(DATE($AA$2,$AE$2,9))</f>
        <v>9</v>
      </c>
      <c r="AB13" s="49">
        <f>DAY(DATE($AA$2,$AE$2,10))</f>
        <v>10</v>
      </c>
      <c r="AC13" s="49">
        <f>DAY(DATE($AA$2,$AE$2,11))</f>
        <v>11</v>
      </c>
      <c r="AD13" s="49">
        <f>DAY(DATE($AA$2,$AE$2,12))</f>
        <v>12</v>
      </c>
      <c r="AE13" s="49">
        <f>DAY(DATE($AA$2,$AE$2,13))</f>
        <v>13</v>
      </c>
      <c r="AF13" s="50">
        <f>DAY(DATE($AA$2,$AE$2,14))</f>
        <v>14</v>
      </c>
      <c r="AG13" s="48">
        <f>DAY(DATE($AA$2,$AE$2,15))</f>
        <v>15</v>
      </c>
      <c r="AH13" s="49">
        <f>DAY(DATE($AA$2,$AE$2,16))</f>
        <v>16</v>
      </c>
      <c r="AI13" s="49">
        <f>DAY(DATE($AA$2,$AE$2,17))</f>
        <v>17</v>
      </c>
      <c r="AJ13" s="49">
        <f>DAY(DATE($AA$2,$AE$2,18))</f>
        <v>18</v>
      </c>
      <c r="AK13" s="49">
        <f>DAY(DATE($AA$2,$AE$2,19))</f>
        <v>19</v>
      </c>
      <c r="AL13" s="49">
        <f>DAY(DATE($AA$2,$AE$2,20))</f>
        <v>20</v>
      </c>
      <c r="AM13" s="50">
        <f>DAY(DATE($AA$2,$AE$2,21))</f>
        <v>21</v>
      </c>
      <c r="AN13" s="48">
        <f>DAY(DATE($AA$2,$AE$2,22))</f>
        <v>22</v>
      </c>
      <c r="AO13" s="49">
        <f>DAY(DATE($AA$2,$AE$2,23))</f>
        <v>23</v>
      </c>
      <c r="AP13" s="49">
        <f>DAY(DATE($AA$2,$AE$2,24))</f>
        <v>24</v>
      </c>
      <c r="AQ13" s="49">
        <f>DAY(DATE($AA$2,$AE$2,25))</f>
        <v>25</v>
      </c>
      <c r="AR13" s="49">
        <f>DAY(DATE($AA$2,$AE$2,26))</f>
        <v>26</v>
      </c>
      <c r="AS13" s="49">
        <f>DAY(DATE($AA$2,$AE$2,27))</f>
        <v>27</v>
      </c>
      <c r="AT13" s="50">
        <f>DAY(DATE($AA$2,$AE$2,28))</f>
        <v>28</v>
      </c>
      <c r="AU13" s="48" t="str">
        <f>IF(BC3="実績",IF(DAY(DATE($AA$2,$AE$2,29))=29,29,""),"")</f>
        <v/>
      </c>
      <c r="AV13" s="49" t="str">
        <f>IF(BC3="実績",IF(DAY(DATE($AA$2,$AE$2,30))=30,30,""),"")</f>
        <v/>
      </c>
      <c r="AW13" s="50" t="str">
        <f>IF(BC3="実績",IF(DAY(DATE($AA$2,$AE$2,31))=31,31,""),"")</f>
        <v/>
      </c>
      <c r="AX13" s="602"/>
      <c r="AY13" s="603"/>
      <c r="AZ13" s="602"/>
      <c r="BA13" s="603"/>
      <c r="BB13" s="608"/>
      <c r="BC13" s="608"/>
      <c r="BD13" s="608"/>
      <c r="BE13" s="608"/>
      <c r="BF13" s="608"/>
      <c r="BG13" s="608"/>
    </row>
    <row r="14" spans="2:60" ht="20.25" hidden="1" customHeight="1" x14ac:dyDescent="0.2">
      <c r="B14" s="647"/>
      <c r="C14" s="544"/>
      <c r="D14" s="651"/>
      <c r="E14" s="655"/>
      <c r="F14" s="651"/>
      <c r="G14" s="655"/>
      <c r="H14" s="544"/>
      <c r="I14" s="544"/>
      <c r="J14" s="544"/>
      <c r="K14" s="651"/>
      <c r="L14" s="655"/>
      <c r="M14" s="544"/>
      <c r="N14" s="544"/>
      <c r="O14" s="658"/>
      <c r="P14" s="47"/>
      <c r="Q14" s="47"/>
      <c r="R14" s="47"/>
      <c r="S14" s="48">
        <f>WEEKDAY(DATE($AA$2,$AE$2,1))</f>
        <v>2</v>
      </c>
      <c r="T14" s="49">
        <f>WEEKDAY(DATE($AA$2,$AE$2,2))</f>
        <v>3</v>
      </c>
      <c r="U14" s="49">
        <f>WEEKDAY(DATE($AA$2,$AE$2,3))</f>
        <v>4</v>
      </c>
      <c r="V14" s="49">
        <f>WEEKDAY(DATE($AA$2,$AE$2,4))</f>
        <v>5</v>
      </c>
      <c r="W14" s="49">
        <f>WEEKDAY(DATE($AA$2,$AE$2,5))</f>
        <v>6</v>
      </c>
      <c r="X14" s="49">
        <f>WEEKDAY(DATE($AA$2,$AE$2,6))</f>
        <v>7</v>
      </c>
      <c r="Y14" s="50">
        <f>WEEKDAY(DATE($AA$2,$AE$2,7))</f>
        <v>1</v>
      </c>
      <c r="Z14" s="48">
        <f>WEEKDAY(DATE($AA$2,$AE$2,8))</f>
        <v>2</v>
      </c>
      <c r="AA14" s="49">
        <f>WEEKDAY(DATE($AA$2,$AE$2,9))</f>
        <v>3</v>
      </c>
      <c r="AB14" s="49">
        <f>WEEKDAY(DATE($AA$2,$AE$2,10))</f>
        <v>4</v>
      </c>
      <c r="AC14" s="49">
        <f>WEEKDAY(DATE($AA$2,$AE$2,11))</f>
        <v>5</v>
      </c>
      <c r="AD14" s="49">
        <f>WEEKDAY(DATE($AA$2,$AE$2,12))</f>
        <v>6</v>
      </c>
      <c r="AE14" s="49">
        <f>WEEKDAY(DATE($AA$2,$AE$2,13))</f>
        <v>7</v>
      </c>
      <c r="AF14" s="50">
        <f>WEEKDAY(DATE($AA$2,$AE$2,14))</f>
        <v>1</v>
      </c>
      <c r="AG14" s="48">
        <f>WEEKDAY(DATE($AA$2,$AE$2,15))</f>
        <v>2</v>
      </c>
      <c r="AH14" s="49">
        <f>WEEKDAY(DATE($AA$2,$AE$2,16))</f>
        <v>3</v>
      </c>
      <c r="AI14" s="49">
        <f>WEEKDAY(DATE($AA$2,$AE$2,17))</f>
        <v>4</v>
      </c>
      <c r="AJ14" s="49">
        <f>WEEKDAY(DATE($AA$2,$AE$2,18))</f>
        <v>5</v>
      </c>
      <c r="AK14" s="49">
        <f>WEEKDAY(DATE($AA$2,$AE$2,19))</f>
        <v>6</v>
      </c>
      <c r="AL14" s="49">
        <f>WEEKDAY(DATE($AA$2,$AE$2,20))</f>
        <v>7</v>
      </c>
      <c r="AM14" s="50">
        <f>WEEKDAY(DATE($AA$2,$AE$2,21))</f>
        <v>1</v>
      </c>
      <c r="AN14" s="48">
        <f>WEEKDAY(DATE($AA$2,$AE$2,22))</f>
        <v>2</v>
      </c>
      <c r="AO14" s="49">
        <f>WEEKDAY(DATE($AA$2,$AE$2,23))</f>
        <v>3</v>
      </c>
      <c r="AP14" s="49">
        <f>WEEKDAY(DATE($AA$2,$AE$2,24))</f>
        <v>4</v>
      </c>
      <c r="AQ14" s="49">
        <f>WEEKDAY(DATE($AA$2,$AE$2,25))</f>
        <v>5</v>
      </c>
      <c r="AR14" s="49">
        <f>WEEKDAY(DATE($AA$2,$AE$2,26))</f>
        <v>6</v>
      </c>
      <c r="AS14" s="49">
        <f>WEEKDAY(DATE($AA$2,$AE$2,27))</f>
        <v>7</v>
      </c>
      <c r="AT14" s="50">
        <f>WEEKDAY(DATE($AA$2,$AE$2,28))</f>
        <v>1</v>
      </c>
      <c r="AU14" s="48">
        <f>IF(AU13=29,WEEKDAY(DATE($AA$2,$AE$2,29)),0)</f>
        <v>0</v>
      </c>
      <c r="AV14" s="49">
        <f>IF(AV13=30,WEEKDAY(DATE($AA$2,$AE$2,30)),0)</f>
        <v>0</v>
      </c>
      <c r="AW14" s="50">
        <f>IF(AW13=31,WEEKDAY(DATE($AA$2,$AE$2,31)),0)</f>
        <v>0</v>
      </c>
      <c r="AX14" s="604"/>
      <c r="AY14" s="605"/>
      <c r="AZ14" s="604"/>
      <c r="BA14" s="605"/>
      <c r="BB14" s="609"/>
      <c r="BC14" s="609"/>
      <c r="BD14" s="609"/>
      <c r="BE14" s="609"/>
      <c r="BF14" s="609"/>
      <c r="BG14" s="609"/>
    </row>
    <row r="15" spans="2:60" ht="20.25" customHeight="1" thickBot="1" x14ac:dyDescent="0.25">
      <c r="B15" s="648"/>
      <c r="C15" s="652"/>
      <c r="D15" s="653"/>
      <c r="E15" s="656"/>
      <c r="F15" s="653"/>
      <c r="G15" s="656"/>
      <c r="H15" s="652"/>
      <c r="I15" s="652"/>
      <c r="J15" s="652"/>
      <c r="K15" s="653"/>
      <c r="L15" s="656"/>
      <c r="M15" s="652"/>
      <c r="N15" s="652"/>
      <c r="O15" s="659"/>
      <c r="P15" s="51"/>
      <c r="Q15" s="51"/>
      <c r="R15" s="51"/>
      <c r="S15" s="52" t="str">
        <f>IF(S14=1,"日",IF(S14=2,"月",IF(S14=3,"火",IF(S14=4,"水",IF(S14=5,"木",IF(S14=6,"金","土"))))))</f>
        <v>月</v>
      </c>
      <c r="T15" s="53" t="str">
        <f t="shared" ref="T15:AT15" si="0">IF(T14=1,"日",IF(T14=2,"月",IF(T14=3,"火",IF(T14=4,"水",IF(T14=5,"木",IF(T14=6,"金","土"))))))</f>
        <v>火</v>
      </c>
      <c r="U15" s="53" t="str">
        <f t="shared" si="0"/>
        <v>水</v>
      </c>
      <c r="V15" s="53" t="str">
        <f t="shared" si="0"/>
        <v>木</v>
      </c>
      <c r="W15" s="53" t="str">
        <f t="shared" si="0"/>
        <v>金</v>
      </c>
      <c r="X15" s="53" t="str">
        <f t="shared" si="0"/>
        <v>土</v>
      </c>
      <c r="Y15" s="54" t="str">
        <f t="shared" si="0"/>
        <v>日</v>
      </c>
      <c r="Z15" s="52" t="str">
        <f t="shared" si="0"/>
        <v>月</v>
      </c>
      <c r="AA15" s="53" t="str">
        <f t="shared" si="0"/>
        <v>火</v>
      </c>
      <c r="AB15" s="53" t="str">
        <f t="shared" si="0"/>
        <v>水</v>
      </c>
      <c r="AC15" s="53" t="str">
        <f t="shared" si="0"/>
        <v>木</v>
      </c>
      <c r="AD15" s="53" t="str">
        <f t="shared" si="0"/>
        <v>金</v>
      </c>
      <c r="AE15" s="53" t="str">
        <f t="shared" si="0"/>
        <v>土</v>
      </c>
      <c r="AF15" s="54" t="str">
        <f t="shared" si="0"/>
        <v>日</v>
      </c>
      <c r="AG15" s="52" t="str">
        <f t="shared" si="0"/>
        <v>月</v>
      </c>
      <c r="AH15" s="53" t="str">
        <f t="shared" si="0"/>
        <v>火</v>
      </c>
      <c r="AI15" s="53" t="str">
        <f t="shared" si="0"/>
        <v>水</v>
      </c>
      <c r="AJ15" s="53" t="str">
        <f t="shared" si="0"/>
        <v>木</v>
      </c>
      <c r="AK15" s="53" t="str">
        <f t="shared" si="0"/>
        <v>金</v>
      </c>
      <c r="AL15" s="53" t="str">
        <f t="shared" si="0"/>
        <v>土</v>
      </c>
      <c r="AM15" s="54" t="str">
        <f t="shared" si="0"/>
        <v>日</v>
      </c>
      <c r="AN15" s="52" t="str">
        <f t="shared" si="0"/>
        <v>月</v>
      </c>
      <c r="AO15" s="53" t="str">
        <f t="shared" si="0"/>
        <v>火</v>
      </c>
      <c r="AP15" s="53" t="str">
        <f t="shared" si="0"/>
        <v>水</v>
      </c>
      <c r="AQ15" s="53" t="str">
        <f t="shared" si="0"/>
        <v>木</v>
      </c>
      <c r="AR15" s="53" t="str">
        <f t="shared" si="0"/>
        <v>金</v>
      </c>
      <c r="AS15" s="53" t="str">
        <f t="shared" si="0"/>
        <v>土</v>
      </c>
      <c r="AT15" s="54" t="str">
        <f t="shared" si="0"/>
        <v>日</v>
      </c>
      <c r="AU15" s="53" t="str">
        <f>IF(AU14=1,"日",IF(AU14=2,"月",IF(AU14=3,"火",IF(AU14=4,"水",IF(AU14=5,"木",IF(AU14=6,"金",IF(AU14=0,"","土")))))))</f>
        <v/>
      </c>
      <c r="AV15" s="53" t="str">
        <f>IF(AV14=1,"日",IF(AV14=2,"月",IF(AV14=3,"火",IF(AV14=4,"水",IF(AV14=5,"木",IF(AV14=6,"金",IF(AV14=0,"","土")))))))</f>
        <v/>
      </c>
      <c r="AW15" s="53" t="str">
        <f>IF(AW14=1,"日",IF(AW14=2,"月",IF(AW14=3,"火",IF(AW14=4,"水",IF(AW14=5,"木",IF(AW14=6,"金",IF(AW14=0,"","土")))))))</f>
        <v/>
      </c>
      <c r="AX15" s="606"/>
      <c r="AY15" s="607"/>
      <c r="AZ15" s="606"/>
      <c r="BA15" s="607"/>
      <c r="BB15" s="609"/>
      <c r="BC15" s="609"/>
      <c r="BD15" s="609"/>
      <c r="BE15" s="609"/>
      <c r="BF15" s="609"/>
      <c r="BG15" s="609"/>
    </row>
    <row r="16" spans="2:60" ht="20.25" customHeight="1" x14ac:dyDescent="0.2">
      <c r="B16" s="625">
        <v>1</v>
      </c>
      <c r="C16" s="626"/>
      <c r="D16" s="627"/>
      <c r="E16" s="628"/>
      <c r="F16" s="629"/>
      <c r="G16" s="568"/>
      <c r="H16" s="569"/>
      <c r="I16" s="569"/>
      <c r="J16" s="569"/>
      <c r="K16" s="570"/>
      <c r="L16" s="630"/>
      <c r="M16" s="631"/>
      <c r="N16" s="631"/>
      <c r="O16" s="632"/>
      <c r="P16" s="633" t="s">
        <v>351</v>
      </c>
      <c r="Q16" s="634"/>
      <c r="R16" s="635"/>
      <c r="S16" s="55"/>
      <c r="T16" s="56"/>
      <c r="U16" s="56"/>
      <c r="V16" s="56"/>
      <c r="W16" s="56"/>
      <c r="X16" s="56"/>
      <c r="Y16" s="57"/>
      <c r="Z16" s="55"/>
      <c r="AA16" s="56"/>
      <c r="AB16" s="56"/>
      <c r="AC16" s="56"/>
      <c r="AD16" s="56"/>
      <c r="AE16" s="56"/>
      <c r="AF16" s="57"/>
      <c r="AG16" s="55"/>
      <c r="AH16" s="56"/>
      <c r="AI16" s="56"/>
      <c r="AJ16" s="56"/>
      <c r="AK16" s="56"/>
      <c r="AL16" s="56"/>
      <c r="AM16" s="57"/>
      <c r="AN16" s="55"/>
      <c r="AO16" s="56"/>
      <c r="AP16" s="56"/>
      <c r="AQ16" s="56"/>
      <c r="AR16" s="56"/>
      <c r="AS16" s="56"/>
      <c r="AT16" s="57"/>
      <c r="AU16" s="55"/>
      <c r="AV16" s="56"/>
      <c r="AW16" s="57"/>
      <c r="AX16" s="613">
        <f>IF($BC$3="計画",SUM(S17:AT17),IF($BC$3="実績",SUM(S17:AW17),""))</f>
        <v>0</v>
      </c>
      <c r="AY16" s="614"/>
      <c r="AZ16" s="615">
        <f>IF($BC$3="計画",AX16/4,IF($BC$3="実績",AX16/($BA$7/7),""))</f>
        <v>0</v>
      </c>
      <c r="BA16" s="616"/>
      <c r="BB16" s="617"/>
      <c r="BC16" s="618"/>
      <c r="BD16" s="618"/>
      <c r="BE16" s="618"/>
      <c r="BF16" s="618"/>
      <c r="BG16" s="619"/>
    </row>
    <row r="17" spans="2:59" ht="20.25" customHeight="1" x14ac:dyDescent="0.2">
      <c r="B17" s="561"/>
      <c r="C17" s="582"/>
      <c r="D17" s="563"/>
      <c r="E17" s="595"/>
      <c r="F17" s="596"/>
      <c r="G17" s="571"/>
      <c r="H17" s="569"/>
      <c r="I17" s="569"/>
      <c r="J17" s="569"/>
      <c r="K17" s="570"/>
      <c r="L17" s="597"/>
      <c r="M17" s="598"/>
      <c r="N17" s="598"/>
      <c r="O17" s="599"/>
      <c r="P17" s="558" t="s">
        <v>352</v>
      </c>
      <c r="Q17" s="559"/>
      <c r="R17" s="560"/>
      <c r="S17" s="58" t="str">
        <f>IF(S16="","",VLOOKUP(S16,'[1]シフト記号表（勤務時間帯）'!$C$4:$K$35,9,FALSE))</f>
        <v/>
      </c>
      <c r="T17" s="59" t="str">
        <f>IF(T16="","",VLOOKUP(T16,'[1]シフト記号表（勤務時間帯）'!$C$4:$K$35,9,FALSE))</f>
        <v/>
      </c>
      <c r="U17" s="59" t="str">
        <f>IF(U16="","",VLOOKUP(U16,'[1]シフト記号表（勤務時間帯）'!$C$4:$K$35,9,FALSE))</f>
        <v/>
      </c>
      <c r="V17" s="59" t="str">
        <f>IF(V16="","",VLOOKUP(V16,'[1]シフト記号表（勤務時間帯）'!$C$4:$K$35,9,FALSE))</f>
        <v/>
      </c>
      <c r="W17" s="59" t="str">
        <f>IF(W16="","",VLOOKUP(W16,'[1]シフト記号表（勤務時間帯）'!$C$4:$K$35,9,FALSE))</f>
        <v/>
      </c>
      <c r="X17" s="59" t="str">
        <f>IF(X16="","",VLOOKUP(X16,'[1]シフト記号表（勤務時間帯）'!$C$4:$K$35,9,FALSE))</f>
        <v/>
      </c>
      <c r="Y17" s="60" t="str">
        <f>IF(Y16="","",VLOOKUP(Y16,'[1]シフト記号表（勤務時間帯）'!$C$4:$K$35,9,FALSE))</f>
        <v/>
      </c>
      <c r="Z17" s="58" t="str">
        <f>IF(Z16="","",VLOOKUP(Z16,'[1]シフト記号表（勤務時間帯）'!$C$4:$K$35,9,FALSE))</f>
        <v/>
      </c>
      <c r="AA17" s="59" t="str">
        <f>IF(AA16="","",VLOOKUP(AA16,'[1]シフト記号表（勤務時間帯）'!$C$4:$K$35,9,FALSE))</f>
        <v/>
      </c>
      <c r="AB17" s="59" t="str">
        <f>IF(AB16="","",VLOOKUP(AB16,'[1]シフト記号表（勤務時間帯）'!$C$4:$K$35,9,FALSE))</f>
        <v/>
      </c>
      <c r="AC17" s="59" t="str">
        <f>IF(AC16="","",VLOOKUP(AC16,'[1]シフト記号表（勤務時間帯）'!$C$4:$K$35,9,FALSE))</f>
        <v/>
      </c>
      <c r="AD17" s="59" t="str">
        <f>IF(AD16="","",VLOOKUP(AD16,'[1]シフト記号表（勤務時間帯）'!$C$4:$K$35,9,FALSE))</f>
        <v/>
      </c>
      <c r="AE17" s="59" t="str">
        <f>IF(AE16="","",VLOOKUP(AE16,'[1]シフト記号表（勤務時間帯）'!$C$4:$K$35,9,FALSE))</f>
        <v/>
      </c>
      <c r="AF17" s="60" t="str">
        <f>IF(AF16="","",VLOOKUP(AF16,'[1]シフト記号表（勤務時間帯）'!$C$4:$K$35,9,FALSE))</f>
        <v/>
      </c>
      <c r="AG17" s="58" t="str">
        <f>IF(AG16="","",VLOOKUP(AG16,'[1]シフト記号表（勤務時間帯）'!$C$4:$K$35,9,FALSE))</f>
        <v/>
      </c>
      <c r="AH17" s="59" t="str">
        <f>IF(AH16="","",VLOOKUP(AH16,'[1]シフト記号表（勤務時間帯）'!$C$4:$K$35,9,FALSE))</f>
        <v/>
      </c>
      <c r="AI17" s="59" t="str">
        <f>IF(AI16="","",VLOOKUP(AI16,'[1]シフト記号表（勤務時間帯）'!$C$4:$K$35,9,FALSE))</f>
        <v/>
      </c>
      <c r="AJ17" s="59" t="str">
        <f>IF(AJ16="","",VLOOKUP(AJ16,'[1]シフト記号表（勤務時間帯）'!$C$4:$K$35,9,FALSE))</f>
        <v/>
      </c>
      <c r="AK17" s="59" t="str">
        <f>IF(AK16="","",VLOOKUP(AK16,'[1]シフト記号表（勤務時間帯）'!$C$4:$K$35,9,FALSE))</f>
        <v/>
      </c>
      <c r="AL17" s="59" t="str">
        <f>IF(AL16="","",VLOOKUP(AL16,'[1]シフト記号表（勤務時間帯）'!$C$4:$K$35,9,FALSE))</f>
        <v/>
      </c>
      <c r="AM17" s="60" t="str">
        <f>IF(AM16="","",VLOOKUP(AM16,'[1]シフト記号表（勤務時間帯）'!$C$4:$K$35,9,FALSE))</f>
        <v/>
      </c>
      <c r="AN17" s="58" t="str">
        <f>IF(AN16="","",VLOOKUP(AN16,'[1]シフト記号表（勤務時間帯）'!$C$4:$K$35,9,FALSE))</f>
        <v/>
      </c>
      <c r="AO17" s="59" t="str">
        <f>IF(AO16="","",VLOOKUP(AO16,'[1]シフト記号表（勤務時間帯）'!$C$4:$K$35,9,FALSE))</f>
        <v/>
      </c>
      <c r="AP17" s="59" t="str">
        <f>IF(AP16="","",VLOOKUP(AP16,'[1]シフト記号表（勤務時間帯）'!$C$4:$K$35,9,FALSE))</f>
        <v/>
      </c>
      <c r="AQ17" s="59" t="str">
        <f>IF(AQ16="","",VLOOKUP(AQ16,'[1]シフト記号表（勤務時間帯）'!$C$4:$K$35,9,FALSE))</f>
        <v/>
      </c>
      <c r="AR17" s="59" t="str">
        <f>IF(AR16="","",VLOOKUP(AR16,'[1]シフト記号表（勤務時間帯）'!$C$4:$K$35,9,FALSE))</f>
        <v/>
      </c>
      <c r="AS17" s="59" t="str">
        <f>IF(AS16="","",VLOOKUP(AS16,'[1]シフト記号表（勤務時間帯）'!$C$4:$K$35,9,FALSE))</f>
        <v/>
      </c>
      <c r="AT17" s="60" t="str">
        <f>IF(AT16="","",VLOOKUP(AT16,'[1]シフト記号表（勤務時間帯）'!$C$4:$K$35,9,FALSE))</f>
        <v/>
      </c>
      <c r="AU17" s="58" t="str">
        <f>IF(AU16="","",VLOOKUP(AU16,'[1]シフト記号表（勤務時間帯）'!$C$4:$K$35,9,FALSE))</f>
        <v/>
      </c>
      <c r="AV17" s="59" t="str">
        <f>IF(AV16="","",VLOOKUP(AV16,'[1]シフト記号表（勤務時間帯）'!$C$4:$K$35,9,FALSE))</f>
        <v/>
      </c>
      <c r="AW17" s="60" t="str">
        <f>IF(AW16="","",VLOOKUP(AW16,'[1]シフト記号表（勤務時間帯）'!$C$4:$K$35,9,FALSE))</f>
        <v/>
      </c>
      <c r="AX17" s="548"/>
      <c r="AY17" s="549"/>
      <c r="AZ17" s="550"/>
      <c r="BA17" s="551"/>
      <c r="BB17" s="555"/>
      <c r="BC17" s="556"/>
      <c r="BD17" s="556"/>
      <c r="BE17" s="556"/>
      <c r="BF17" s="556"/>
      <c r="BG17" s="557"/>
    </row>
    <row r="18" spans="2:59" ht="20.25" customHeight="1" x14ac:dyDescent="0.2">
      <c r="B18" s="561">
        <f>B16+1</f>
        <v>2</v>
      </c>
      <c r="C18" s="562"/>
      <c r="D18" s="563"/>
      <c r="E18" s="594"/>
      <c r="F18" s="584"/>
      <c r="G18" s="568"/>
      <c r="H18" s="569"/>
      <c r="I18" s="569"/>
      <c r="J18" s="569"/>
      <c r="K18" s="570"/>
      <c r="L18" s="585"/>
      <c r="M18" s="586"/>
      <c r="N18" s="586"/>
      <c r="O18" s="587"/>
      <c r="P18" s="545" t="s">
        <v>351</v>
      </c>
      <c r="Q18" s="546"/>
      <c r="R18" s="547"/>
      <c r="S18" s="61"/>
      <c r="T18" s="62"/>
      <c r="U18" s="62"/>
      <c r="V18" s="62"/>
      <c r="W18" s="62"/>
      <c r="X18" s="62"/>
      <c r="Y18" s="63"/>
      <c r="Z18" s="61"/>
      <c r="AA18" s="62"/>
      <c r="AB18" s="62"/>
      <c r="AC18" s="62"/>
      <c r="AD18" s="62"/>
      <c r="AE18" s="62"/>
      <c r="AF18" s="63"/>
      <c r="AG18" s="61"/>
      <c r="AH18" s="62"/>
      <c r="AI18" s="62"/>
      <c r="AJ18" s="62"/>
      <c r="AK18" s="62"/>
      <c r="AL18" s="62"/>
      <c r="AM18" s="63"/>
      <c r="AN18" s="61"/>
      <c r="AO18" s="62"/>
      <c r="AP18" s="62"/>
      <c r="AQ18" s="62"/>
      <c r="AR18" s="62"/>
      <c r="AS18" s="62"/>
      <c r="AT18" s="63"/>
      <c r="AU18" s="61"/>
      <c r="AV18" s="62"/>
      <c r="AW18" s="63"/>
      <c r="AX18" s="548">
        <f>IF($BC$3="計画",SUM(S19:AT19),IF($BC$3="実績",SUM(S19:AW19),""))</f>
        <v>0</v>
      </c>
      <c r="AY18" s="549"/>
      <c r="AZ18" s="550">
        <f>IF($BC$3="計画",AX18/4,IF($BC$3="実績",AX18/($BA$7/7),""))</f>
        <v>0</v>
      </c>
      <c r="BA18" s="551"/>
      <c r="BB18" s="552"/>
      <c r="BC18" s="553"/>
      <c r="BD18" s="553"/>
      <c r="BE18" s="553"/>
      <c r="BF18" s="553"/>
      <c r="BG18" s="554"/>
    </row>
    <row r="19" spans="2:59" ht="20.25" customHeight="1" x14ac:dyDescent="0.2">
      <c r="B19" s="561"/>
      <c r="C19" s="582"/>
      <c r="D19" s="563"/>
      <c r="E19" s="595"/>
      <c r="F19" s="596"/>
      <c r="G19" s="571"/>
      <c r="H19" s="569"/>
      <c r="I19" s="569"/>
      <c r="J19" s="569"/>
      <c r="K19" s="570"/>
      <c r="L19" s="597"/>
      <c r="M19" s="598"/>
      <c r="N19" s="598"/>
      <c r="O19" s="599"/>
      <c r="P19" s="558" t="s">
        <v>352</v>
      </c>
      <c r="Q19" s="559"/>
      <c r="R19" s="560"/>
      <c r="S19" s="58" t="str">
        <f>IF(S18="","",VLOOKUP(S18,'[1]シフト記号表（勤務時間帯）'!$C$4:$K$35,9,FALSE))</f>
        <v/>
      </c>
      <c r="T19" s="59" t="str">
        <f>IF(T18="","",VLOOKUP(T18,'[1]シフト記号表（勤務時間帯）'!$C$4:$K$35,9,FALSE))</f>
        <v/>
      </c>
      <c r="U19" s="59" t="str">
        <f>IF(U18="","",VLOOKUP(U18,'[1]シフト記号表（勤務時間帯）'!$C$4:$K$35,9,FALSE))</f>
        <v/>
      </c>
      <c r="V19" s="59" t="str">
        <f>IF(V18="","",VLOOKUP(V18,'[1]シフト記号表（勤務時間帯）'!$C$4:$K$35,9,FALSE))</f>
        <v/>
      </c>
      <c r="W19" s="59" t="str">
        <f>IF(W18="","",VLOOKUP(W18,'[1]シフト記号表（勤務時間帯）'!$C$4:$K$35,9,FALSE))</f>
        <v/>
      </c>
      <c r="X19" s="59" t="str">
        <f>IF(X18="","",VLOOKUP(X18,'[1]シフト記号表（勤務時間帯）'!$C$4:$K$35,9,FALSE))</f>
        <v/>
      </c>
      <c r="Y19" s="60" t="str">
        <f>IF(Y18="","",VLOOKUP(Y18,'[1]シフト記号表（勤務時間帯）'!$C$4:$K$35,9,FALSE))</f>
        <v/>
      </c>
      <c r="Z19" s="58" t="str">
        <f>IF(Z18="","",VLOOKUP(Z18,'[1]シフト記号表（勤務時間帯）'!$C$4:$K$35,9,FALSE))</f>
        <v/>
      </c>
      <c r="AA19" s="59" t="str">
        <f>IF(AA18="","",VLOOKUP(AA18,'[1]シフト記号表（勤務時間帯）'!$C$4:$K$35,9,FALSE))</f>
        <v/>
      </c>
      <c r="AB19" s="59" t="str">
        <f>IF(AB18="","",VLOOKUP(AB18,'[1]シフト記号表（勤務時間帯）'!$C$4:$K$35,9,FALSE))</f>
        <v/>
      </c>
      <c r="AC19" s="59" t="str">
        <f>IF(AC18="","",VLOOKUP(AC18,'[1]シフト記号表（勤務時間帯）'!$C$4:$K$35,9,FALSE))</f>
        <v/>
      </c>
      <c r="AD19" s="59" t="str">
        <f>IF(AD18="","",VLOOKUP(AD18,'[1]シフト記号表（勤務時間帯）'!$C$4:$K$35,9,FALSE))</f>
        <v/>
      </c>
      <c r="AE19" s="59" t="str">
        <f>IF(AE18="","",VLOOKUP(AE18,'[1]シフト記号表（勤務時間帯）'!$C$4:$K$35,9,FALSE))</f>
        <v/>
      </c>
      <c r="AF19" s="60" t="str">
        <f>IF(AF18="","",VLOOKUP(AF18,'[1]シフト記号表（勤務時間帯）'!$C$4:$K$35,9,FALSE))</f>
        <v/>
      </c>
      <c r="AG19" s="58" t="str">
        <f>IF(AG18="","",VLOOKUP(AG18,'[1]シフト記号表（勤務時間帯）'!$C$4:$K$35,9,FALSE))</f>
        <v/>
      </c>
      <c r="AH19" s="59" t="str">
        <f>IF(AH18="","",VLOOKUP(AH18,'[1]シフト記号表（勤務時間帯）'!$C$4:$K$35,9,FALSE))</f>
        <v/>
      </c>
      <c r="AI19" s="59" t="str">
        <f>IF(AI18="","",VLOOKUP(AI18,'[1]シフト記号表（勤務時間帯）'!$C$4:$K$35,9,FALSE))</f>
        <v/>
      </c>
      <c r="AJ19" s="59" t="str">
        <f>IF(AJ18="","",VLOOKUP(AJ18,'[1]シフト記号表（勤務時間帯）'!$C$4:$K$35,9,FALSE))</f>
        <v/>
      </c>
      <c r="AK19" s="59" t="str">
        <f>IF(AK18="","",VLOOKUP(AK18,'[1]シフト記号表（勤務時間帯）'!$C$4:$K$35,9,FALSE))</f>
        <v/>
      </c>
      <c r="AL19" s="59" t="str">
        <f>IF(AL18="","",VLOOKUP(AL18,'[1]シフト記号表（勤務時間帯）'!$C$4:$K$35,9,FALSE))</f>
        <v/>
      </c>
      <c r="AM19" s="60" t="str">
        <f>IF(AM18="","",VLOOKUP(AM18,'[1]シフト記号表（勤務時間帯）'!$C$4:$K$35,9,FALSE))</f>
        <v/>
      </c>
      <c r="AN19" s="58" t="str">
        <f>IF(AN18="","",VLOOKUP(AN18,'[1]シフト記号表（勤務時間帯）'!$C$4:$K$35,9,FALSE))</f>
        <v/>
      </c>
      <c r="AO19" s="59" t="str">
        <f>IF(AO18="","",VLOOKUP(AO18,'[1]シフト記号表（勤務時間帯）'!$C$4:$K$35,9,FALSE))</f>
        <v/>
      </c>
      <c r="AP19" s="59" t="str">
        <f>IF(AP18="","",VLOOKUP(AP18,'[1]シフト記号表（勤務時間帯）'!$C$4:$K$35,9,FALSE))</f>
        <v/>
      </c>
      <c r="AQ19" s="59" t="str">
        <f>IF(AQ18="","",VLOOKUP(AQ18,'[1]シフト記号表（勤務時間帯）'!$C$4:$K$35,9,FALSE))</f>
        <v/>
      </c>
      <c r="AR19" s="59" t="str">
        <f>IF(AR18="","",VLOOKUP(AR18,'[1]シフト記号表（勤務時間帯）'!$C$4:$K$35,9,FALSE))</f>
        <v/>
      </c>
      <c r="AS19" s="59" t="str">
        <f>IF(AS18="","",VLOOKUP(AS18,'[1]シフト記号表（勤務時間帯）'!$C$4:$K$35,9,FALSE))</f>
        <v/>
      </c>
      <c r="AT19" s="60" t="str">
        <f>IF(AT18="","",VLOOKUP(AT18,'[1]シフト記号表（勤務時間帯）'!$C$4:$K$35,9,FALSE))</f>
        <v/>
      </c>
      <c r="AU19" s="58" t="str">
        <f>IF(AU18="","",VLOOKUP(AU18,'[1]シフト記号表（勤務時間帯）'!$C$4:$K$35,9,FALSE))</f>
        <v/>
      </c>
      <c r="AV19" s="59" t="str">
        <f>IF(AV18="","",VLOOKUP(AV18,'[1]シフト記号表（勤務時間帯）'!$C$4:$K$35,9,FALSE))</f>
        <v/>
      </c>
      <c r="AW19" s="60" t="str">
        <f>IF(AW18="","",VLOOKUP(AW18,'[1]シフト記号表（勤務時間帯）'!$C$4:$K$35,9,FALSE))</f>
        <v/>
      </c>
      <c r="AX19" s="548"/>
      <c r="AY19" s="549"/>
      <c r="AZ19" s="550"/>
      <c r="BA19" s="551"/>
      <c r="BB19" s="555"/>
      <c r="BC19" s="556"/>
      <c r="BD19" s="556"/>
      <c r="BE19" s="556"/>
      <c r="BF19" s="556"/>
      <c r="BG19" s="557"/>
    </row>
    <row r="20" spans="2:59" ht="20.25" customHeight="1" x14ac:dyDescent="0.2">
      <c r="B20" s="561">
        <f t="shared" ref="B20" si="1">B18+1</f>
        <v>3</v>
      </c>
      <c r="C20" s="562"/>
      <c r="D20" s="563"/>
      <c r="E20" s="566"/>
      <c r="F20" s="563"/>
      <c r="G20" s="568"/>
      <c r="H20" s="569"/>
      <c r="I20" s="569"/>
      <c r="J20" s="569"/>
      <c r="K20" s="570"/>
      <c r="L20" s="572"/>
      <c r="M20" s="573"/>
      <c r="N20" s="573"/>
      <c r="O20" s="574"/>
      <c r="P20" s="545" t="s">
        <v>351</v>
      </c>
      <c r="Q20" s="546"/>
      <c r="R20" s="547"/>
      <c r="S20" s="61"/>
      <c r="T20" s="62"/>
      <c r="U20" s="62"/>
      <c r="V20" s="62"/>
      <c r="W20" s="62"/>
      <c r="X20" s="62"/>
      <c r="Y20" s="63"/>
      <c r="Z20" s="61"/>
      <c r="AA20" s="62"/>
      <c r="AB20" s="62"/>
      <c r="AC20" s="62"/>
      <c r="AD20" s="62"/>
      <c r="AE20" s="62"/>
      <c r="AF20" s="63"/>
      <c r="AG20" s="61"/>
      <c r="AH20" s="62"/>
      <c r="AI20" s="62"/>
      <c r="AJ20" s="62"/>
      <c r="AK20" s="62"/>
      <c r="AL20" s="62"/>
      <c r="AM20" s="63"/>
      <c r="AN20" s="61"/>
      <c r="AO20" s="62"/>
      <c r="AP20" s="62"/>
      <c r="AQ20" s="62"/>
      <c r="AR20" s="62"/>
      <c r="AS20" s="62"/>
      <c r="AT20" s="63"/>
      <c r="AU20" s="61"/>
      <c r="AV20" s="62"/>
      <c r="AW20" s="63"/>
      <c r="AX20" s="548">
        <f>IF($BC$3="計画",SUM(S21:AT21),IF($BC$3="実績",SUM(S21:AW21),""))</f>
        <v>0</v>
      </c>
      <c r="AY20" s="549"/>
      <c r="AZ20" s="550">
        <f>IF($BC$3="計画",AX20/4,IF($BC$3="実績",AX20/($BA$7/7),""))</f>
        <v>0</v>
      </c>
      <c r="BA20" s="551"/>
      <c r="BB20" s="552"/>
      <c r="BC20" s="553"/>
      <c r="BD20" s="553"/>
      <c r="BE20" s="553"/>
      <c r="BF20" s="553"/>
      <c r="BG20" s="554"/>
    </row>
    <row r="21" spans="2:59" ht="20.25" customHeight="1" x14ac:dyDescent="0.2">
      <c r="B21" s="561"/>
      <c r="C21" s="582"/>
      <c r="D21" s="563"/>
      <c r="E21" s="567"/>
      <c r="F21" s="563"/>
      <c r="G21" s="571"/>
      <c r="H21" s="569"/>
      <c r="I21" s="569"/>
      <c r="J21" s="569"/>
      <c r="K21" s="570"/>
      <c r="L21" s="572"/>
      <c r="M21" s="573"/>
      <c r="N21" s="573"/>
      <c r="O21" s="574"/>
      <c r="P21" s="558" t="s">
        <v>352</v>
      </c>
      <c r="Q21" s="559"/>
      <c r="R21" s="560"/>
      <c r="S21" s="58" t="str">
        <f>IF(S20="","",VLOOKUP(S20,'[1]シフト記号表（勤務時間帯）'!$C$4:$K$35,9,FALSE))</f>
        <v/>
      </c>
      <c r="T21" s="59" t="str">
        <f>IF(T20="","",VLOOKUP(T20,'[1]シフト記号表（勤務時間帯）'!$C$4:$K$35,9,FALSE))</f>
        <v/>
      </c>
      <c r="U21" s="59" t="str">
        <f>IF(U20="","",VLOOKUP(U20,'[1]シフト記号表（勤務時間帯）'!$C$4:$K$35,9,FALSE))</f>
        <v/>
      </c>
      <c r="V21" s="59" t="str">
        <f>IF(V20="","",VLOOKUP(V20,'[1]シフト記号表（勤務時間帯）'!$C$4:$K$35,9,FALSE))</f>
        <v/>
      </c>
      <c r="W21" s="59" t="str">
        <f>IF(W20="","",VLOOKUP(W20,'[1]シフト記号表（勤務時間帯）'!$C$4:$K$35,9,FALSE))</f>
        <v/>
      </c>
      <c r="X21" s="59" t="str">
        <f>IF(X20="","",VLOOKUP(X20,'[1]シフト記号表（勤務時間帯）'!$C$4:$K$35,9,FALSE))</f>
        <v/>
      </c>
      <c r="Y21" s="60" t="str">
        <f>IF(Y20="","",VLOOKUP(Y20,'[1]シフト記号表（勤務時間帯）'!$C$4:$K$35,9,FALSE))</f>
        <v/>
      </c>
      <c r="Z21" s="58" t="str">
        <f>IF(Z20="","",VLOOKUP(Z20,'[1]シフト記号表（勤務時間帯）'!$C$4:$K$35,9,FALSE))</f>
        <v/>
      </c>
      <c r="AA21" s="59" t="str">
        <f>IF(AA20="","",VLOOKUP(AA20,'[1]シフト記号表（勤務時間帯）'!$C$4:$K$35,9,FALSE))</f>
        <v/>
      </c>
      <c r="AB21" s="59" t="str">
        <f>IF(AB20="","",VLOOKUP(AB20,'[1]シフト記号表（勤務時間帯）'!$C$4:$K$35,9,FALSE))</f>
        <v/>
      </c>
      <c r="AC21" s="59" t="str">
        <f>IF(AC20="","",VLOOKUP(AC20,'[1]シフト記号表（勤務時間帯）'!$C$4:$K$35,9,FALSE))</f>
        <v/>
      </c>
      <c r="AD21" s="59" t="str">
        <f>IF(AD20="","",VLOOKUP(AD20,'[1]シフト記号表（勤務時間帯）'!$C$4:$K$35,9,FALSE))</f>
        <v/>
      </c>
      <c r="AE21" s="59" t="str">
        <f>IF(AE20="","",VLOOKUP(AE20,'[1]シフト記号表（勤務時間帯）'!$C$4:$K$35,9,FALSE))</f>
        <v/>
      </c>
      <c r="AF21" s="60" t="str">
        <f>IF(AF20="","",VLOOKUP(AF20,'[1]シフト記号表（勤務時間帯）'!$C$4:$K$35,9,FALSE))</f>
        <v/>
      </c>
      <c r="AG21" s="58" t="str">
        <f>IF(AG20="","",VLOOKUP(AG20,'[1]シフト記号表（勤務時間帯）'!$C$4:$K$35,9,FALSE))</f>
        <v/>
      </c>
      <c r="AH21" s="59" t="str">
        <f>IF(AH20="","",VLOOKUP(AH20,'[1]シフト記号表（勤務時間帯）'!$C$4:$K$35,9,FALSE))</f>
        <v/>
      </c>
      <c r="AI21" s="59" t="str">
        <f>IF(AI20="","",VLOOKUP(AI20,'[1]シフト記号表（勤務時間帯）'!$C$4:$K$35,9,FALSE))</f>
        <v/>
      </c>
      <c r="AJ21" s="59" t="str">
        <f>IF(AJ20="","",VLOOKUP(AJ20,'[1]シフト記号表（勤務時間帯）'!$C$4:$K$35,9,FALSE))</f>
        <v/>
      </c>
      <c r="AK21" s="59" t="str">
        <f>IF(AK20="","",VLOOKUP(AK20,'[1]シフト記号表（勤務時間帯）'!$C$4:$K$35,9,FALSE))</f>
        <v/>
      </c>
      <c r="AL21" s="59" t="str">
        <f>IF(AL20="","",VLOOKUP(AL20,'[1]シフト記号表（勤務時間帯）'!$C$4:$K$35,9,FALSE))</f>
        <v/>
      </c>
      <c r="AM21" s="60" t="str">
        <f>IF(AM20="","",VLOOKUP(AM20,'[1]シフト記号表（勤務時間帯）'!$C$4:$K$35,9,FALSE))</f>
        <v/>
      </c>
      <c r="AN21" s="58" t="str">
        <f>IF(AN20="","",VLOOKUP(AN20,'[1]シフト記号表（勤務時間帯）'!$C$4:$K$35,9,FALSE))</f>
        <v/>
      </c>
      <c r="AO21" s="59" t="str">
        <f>IF(AO20="","",VLOOKUP(AO20,'[1]シフト記号表（勤務時間帯）'!$C$4:$K$35,9,FALSE))</f>
        <v/>
      </c>
      <c r="AP21" s="59" t="str">
        <f>IF(AP20="","",VLOOKUP(AP20,'[1]シフト記号表（勤務時間帯）'!$C$4:$K$35,9,FALSE))</f>
        <v/>
      </c>
      <c r="AQ21" s="59" t="str">
        <f>IF(AQ20="","",VLOOKUP(AQ20,'[1]シフト記号表（勤務時間帯）'!$C$4:$K$35,9,FALSE))</f>
        <v/>
      </c>
      <c r="AR21" s="59" t="str">
        <f>IF(AR20="","",VLOOKUP(AR20,'[1]シフト記号表（勤務時間帯）'!$C$4:$K$35,9,FALSE))</f>
        <v/>
      </c>
      <c r="AS21" s="59" t="str">
        <f>IF(AS20="","",VLOOKUP(AS20,'[1]シフト記号表（勤務時間帯）'!$C$4:$K$35,9,FALSE))</f>
        <v/>
      </c>
      <c r="AT21" s="60" t="str">
        <f>IF(AT20="","",VLOOKUP(AT20,'[1]シフト記号表（勤務時間帯）'!$C$4:$K$35,9,FALSE))</f>
        <v/>
      </c>
      <c r="AU21" s="58" t="str">
        <f>IF(AU20="","",VLOOKUP(AU20,'[1]シフト記号表（勤務時間帯）'!$C$4:$K$35,9,FALSE))</f>
        <v/>
      </c>
      <c r="AV21" s="59" t="str">
        <f>IF(AV20="","",VLOOKUP(AV20,'[1]シフト記号表（勤務時間帯）'!$C$4:$K$35,9,FALSE))</f>
        <v/>
      </c>
      <c r="AW21" s="60" t="str">
        <f>IF(AW20="","",VLOOKUP(AW20,'[1]シフト記号表（勤務時間帯）'!$C$4:$K$35,9,FALSE))</f>
        <v/>
      </c>
      <c r="AX21" s="548"/>
      <c r="AY21" s="549"/>
      <c r="AZ21" s="550"/>
      <c r="BA21" s="551"/>
      <c r="BB21" s="555"/>
      <c r="BC21" s="556"/>
      <c r="BD21" s="556"/>
      <c r="BE21" s="556"/>
      <c r="BF21" s="556"/>
      <c r="BG21" s="557"/>
    </row>
    <row r="22" spans="2:59" ht="20.25" customHeight="1" x14ac:dyDescent="0.2">
      <c r="B22" s="561">
        <f t="shared" ref="B22" si="2">B20+1</f>
        <v>4</v>
      </c>
      <c r="C22" s="562"/>
      <c r="D22" s="563"/>
      <c r="E22" s="566"/>
      <c r="F22" s="563"/>
      <c r="G22" s="568"/>
      <c r="H22" s="569"/>
      <c r="I22" s="569"/>
      <c r="J22" s="569"/>
      <c r="K22" s="570"/>
      <c r="L22" s="572"/>
      <c r="M22" s="573"/>
      <c r="N22" s="573"/>
      <c r="O22" s="574"/>
      <c r="P22" s="545" t="s">
        <v>351</v>
      </c>
      <c r="Q22" s="546"/>
      <c r="R22" s="547"/>
      <c r="S22" s="61"/>
      <c r="T22" s="62"/>
      <c r="U22" s="62"/>
      <c r="V22" s="62"/>
      <c r="W22" s="62"/>
      <c r="X22" s="62"/>
      <c r="Y22" s="63"/>
      <c r="Z22" s="61"/>
      <c r="AA22" s="62"/>
      <c r="AB22" s="62"/>
      <c r="AC22" s="62"/>
      <c r="AD22" s="62"/>
      <c r="AE22" s="62"/>
      <c r="AF22" s="63"/>
      <c r="AG22" s="61"/>
      <c r="AH22" s="62"/>
      <c r="AI22" s="62"/>
      <c r="AJ22" s="62"/>
      <c r="AK22" s="62"/>
      <c r="AL22" s="62"/>
      <c r="AM22" s="63"/>
      <c r="AN22" s="61"/>
      <c r="AO22" s="62"/>
      <c r="AP22" s="62"/>
      <c r="AQ22" s="62"/>
      <c r="AR22" s="62"/>
      <c r="AS22" s="62"/>
      <c r="AT22" s="63"/>
      <c r="AU22" s="61"/>
      <c r="AV22" s="62"/>
      <c r="AW22" s="63"/>
      <c r="AX22" s="548">
        <f t="shared" ref="AX22" si="3">IF($BC$3="計画",SUM(S23:AT23),IF($BC$3="実績",SUM(S23:AW23),""))</f>
        <v>0</v>
      </c>
      <c r="AY22" s="549"/>
      <c r="AZ22" s="550">
        <f t="shared" ref="AZ22" si="4">IF($BC$3="計画",AX22/4,IF($BC$3="実績",AX22/($BA$7/7),""))</f>
        <v>0</v>
      </c>
      <c r="BA22" s="551"/>
      <c r="BB22" s="552"/>
      <c r="BC22" s="553"/>
      <c r="BD22" s="553"/>
      <c r="BE22" s="553"/>
      <c r="BF22" s="553"/>
      <c r="BG22" s="554"/>
    </row>
    <row r="23" spans="2:59" ht="20.25" customHeight="1" x14ac:dyDescent="0.2">
      <c r="B23" s="561"/>
      <c r="C23" s="582"/>
      <c r="D23" s="563"/>
      <c r="E23" s="567"/>
      <c r="F23" s="563"/>
      <c r="G23" s="571"/>
      <c r="H23" s="569"/>
      <c r="I23" s="569"/>
      <c r="J23" s="569"/>
      <c r="K23" s="570"/>
      <c r="L23" s="572"/>
      <c r="M23" s="573"/>
      <c r="N23" s="573"/>
      <c r="O23" s="574"/>
      <c r="P23" s="558" t="s">
        <v>352</v>
      </c>
      <c r="Q23" s="559"/>
      <c r="R23" s="560"/>
      <c r="S23" s="58" t="str">
        <f>IF(S22="","",VLOOKUP(S22,'[1]シフト記号表（勤務時間帯）'!$C$4:$K$35,9,FALSE))</f>
        <v/>
      </c>
      <c r="T23" s="59" t="str">
        <f>IF(T22="","",VLOOKUP(T22,'[1]シフト記号表（勤務時間帯）'!$C$4:$K$35,9,FALSE))</f>
        <v/>
      </c>
      <c r="U23" s="59" t="str">
        <f>IF(U22="","",VLOOKUP(U22,'[1]シフト記号表（勤務時間帯）'!$C$4:$K$35,9,FALSE))</f>
        <v/>
      </c>
      <c r="V23" s="59" t="str">
        <f>IF(V22="","",VLOOKUP(V22,'[1]シフト記号表（勤務時間帯）'!$C$4:$K$35,9,FALSE))</f>
        <v/>
      </c>
      <c r="W23" s="59" t="str">
        <f>IF(W22="","",VLOOKUP(W22,'[1]シフト記号表（勤務時間帯）'!$C$4:$K$35,9,FALSE))</f>
        <v/>
      </c>
      <c r="X23" s="59" t="str">
        <f>IF(X22="","",VLOOKUP(X22,'[1]シフト記号表（勤務時間帯）'!$C$4:$K$35,9,FALSE))</f>
        <v/>
      </c>
      <c r="Y23" s="60" t="str">
        <f>IF(Y22="","",VLOOKUP(Y22,'[1]シフト記号表（勤務時間帯）'!$C$4:$K$35,9,FALSE))</f>
        <v/>
      </c>
      <c r="Z23" s="58" t="str">
        <f>IF(Z22="","",VLOOKUP(Z22,'[1]シフト記号表（勤務時間帯）'!$C$4:$K$35,9,FALSE))</f>
        <v/>
      </c>
      <c r="AA23" s="59" t="str">
        <f>IF(AA22="","",VLOOKUP(AA22,'[1]シフト記号表（勤務時間帯）'!$C$4:$K$35,9,FALSE))</f>
        <v/>
      </c>
      <c r="AB23" s="59" t="str">
        <f>IF(AB22="","",VLOOKUP(AB22,'[1]シフト記号表（勤務時間帯）'!$C$4:$K$35,9,FALSE))</f>
        <v/>
      </c>
      <c r="AC23" s="59" t="str">
        <f>IF(AC22="","",VLOOKUP(AC22,'[1]シフト記号表（勤務時間帯）'!$C$4:$K$35,9,FALSE))</f>
        <v/>
      </c>
      <c r="AD23" s="59" t="str">
        <f>IF(AD22="","",VLOOKUP(AD22,'[1]シフト記号表（勤務時間帯）'!$C$4:$K$35,9,FALSE))</f>
        <v/>
      </c>
      <c r="AE23" s="59" t="str">
        <f>IF(AE22="","",VLOOKUP(AE22,'[1]シフト記号表（勤務時間帯）'!$C$4:$K$35,9,FALSE))</f>
        <v/>
      </c>
      <c r="AF23" s="60" t="str">
        <f>IF(AF22="","",VLOOKUP(AF22,'[1]シフト記号表（勤務時間帯）'!$C$4:$K$35,9,FALSE))</f>
        <v/>
      </c>
      <c r="AG23" s="58" t="str">
        <f>IF(AG22="","",VLOOKUP(AG22,'[1]シフト記号表（勤務時間帯）'!$C$4:$K$35,9,FALSE))</f>
        <v/>
      </c>
      <c r="AH23" s="59" t="str">
        <f>IF(AH22="","",VLOOKUP(AH22,'[1]シフト記号表（勤務時間帯）'!$C$4:$K$35,9,FALSE))</f>
        <v/>
      </c>
      <c r="AI23" s="59" t="str">
        <f>IF(AI22="","",VLOOKUP(AI22,'[1]シフト記号表（勤務時間帯）'!$C$4:$K$35,9,FALSE))</f>
        <v/>
      </c>
      <c r="AJ23" s="59" t="str">
        <f>IF(AJ22="","",VLOOKUP(AJ22,'[1]シフト記号表（勤務時間帯）'!$C$4:$K$35,9,FALSE))</f>
        <v/>
      </c>
      <c r="AK23" s="59" t="str">
        <f>IF(AK22="","",VLOOKUP(AK22,'[1]シフト記号表（勤務時間帯）'!$C$4:$K$35,9,FALSE))</f>
        <v/>
      </c>
      <c r="AL23" s="59" t="str">
        <f>IF(AL22="","",VLOOKUP(AL22,'[1]シフト記号表（勤務時間帯）'!$C$4:$K$35,9,FALSE))</f>
        <v/>
      </c>
      <c r="AM23" s="60" t="str">
        <f>IF(AM22="","",VLOOKUP(AM22,'[1]シフト記号表（勤務時間帯）'!$C$4:$K$35,9,FALSE))</f>
        <v/>
      </c>
      <c r="AN23" s="58" t="str">
        <f>IF(AN22="","",VLOOKUP(AN22,'[1]シフト記号表（勤務時間帯）'!$C$4:$K$35,9,FALSE))</f>
        <v/>
      </c>
      <c r="AO23" s="59" t="str">
        <f>IF(AO22="","",VLOOKUP(AO22,'[1]シフト記号表（勤務時間帯）'!$C$4:$K$35,9,FALSE))</f>
        <v/>
      </c>
      <c r="AP23" s="59" t="str">
        <f>IF(AP22="","",VLOOKUP(AP22,'[1]シフト記号表（勤務時間帯）'!$C$4:$K$35,9,FALSE))</f>
        <v/>
      </c>
      <c r="AQ23" s="59" t="str">
        <f>IF(AQ22="","",VLOOKUP(AQ22,'[1]シフト記号表（勤務時間帯）'!$C$4:$K$35,9,FALSE))</f>
        <v/>
      </c>
      <c r="AR23" s="59" t="str">
        <f>IF(AR22="","",VLOOKUP(AR22,'[1]シフト記号表（勤務時間帯）'!$C$4:$K$35,9,FALSE))</f>
        <v/>
      </c>
      <c r="AS23" s="59" t="str">
        <f>IF(AS22="","",VLOOKUP(AS22,'[1]シフト記号表（勤務時間帯）'!$C$4:$K$35,9,FALSE))</f>
        <v/>
      </c>
      <c r="AT23" s="60" t="str">
        <f>IF(AT22="","",VLOOKUP(AT22,'[1]シフト記号表（勤務時間帯）'!$C$4:$K$35,9,FALSE))</f>
        <v/>
      </c>
      <c r="AU23" s="58" t="str">
        <f>IF(AU22="","",VLOOKUP(AU22,'[1]シフト記号表（勤務時間帯）'!$C$4:$K$35,9,FALSE))</f>
        <v/>
      </c>
      <c r="AV23" s="59" t="str">
        <f>IF(AV22="","",VLOOKUP(AV22,'[1]シフト記号表（勤務時間帯）'!$C$4:$K$35,9,FALSE))</f>
        <v/>
      </c>
      <c r="AW23" s="60" t="str">
        <f>IF(AW22="","",VLOOKUP(AW22,'[1]シフト記号表（勤務時間帯）'!$C$4:$K$35,9,FALSE))</f>
        <v/>
      </c>
      <c r="AX23" s="548"/>
      <c r="AY23" s="549"/>
      <c r="AZ23" s="550"/>
      <c r="BA23" s="551"/>
      <c r="BB23" s="555"/>
      <c r="BC23" s="556"/>
      <c r="BD23" s="556"/>
      <c r="BE23" s="556"/>
      <c r="BF23" s="556"/>
      <c r="BG23" s="557"/>
    </row>
    <row r="24" spans="2:59" ht="20.25" customHeight="1" x14ac:dyDescent="0.2">
      <c r="B24" s="561">
        <f t="shared" ref="B24" si="5">B22+1</f>
        <v>5</v>
      </c>
      <c r="C24" s="562"/>
      <c r="D24" s="563"/>
      <c r="E24" s="566"/>
      <c r="F24" s="563"/>
      <c r="G24" s="568"/>
      <c r="H24" s="569"/>
      <c r="I24" s="569"/>
      <c r="J24" s="569"/>
      <c r="K24" s="570"/>
      <c r="L24" s="572"/>
      <c r="M24" s="573"/>
      <c r="N24" s="573"/>
      <c r="O24" s="574"/>
      <c r="P24" s="545" t="s">
        <v>351</v>
      </c>
      <c r="Q24" s="546"/>
      <c r="R24" s="547"/>
      <c r="S24" s="61"/>
      <c r="T24" s="62"/>
      <c r="U24" s="62"/>
      <c r="V24" s="62"/>
      <c r="W24" s="62"/>
      <c r="X24" s="62"/>
      <c r="Y24" s="63"/>
      <c r="Z24" s="61"/>
      <c r="AA24" s="62"/>
      <c r="AB24" s="62"/>
      <c r="AC24" s="62"/>
      <c r="AD24" s="62"/>
      <c r="AE24" s="62"/>
      <c r="AF24" s="63"/>
      <c r="AG24" s="61"/>
      <c r="AH24" s="62"/>
      <c r="AI24" s="62"/>
      <c r="AJ24" s="62"/>
      <c r="AK24" s="62"/>
      <c r="AL24" s="62"/>
      <c r="AM24" s="63"/>
      <c r="AN24" s="61"/>
      <c r="AO24" s="62"/>
      <c r="AP24" s="62"/>
      <c r="AQ24" s="62"/>
      <c r="AR24" s="62"/>
      <c r="AS24" s="62"/>
      <c r="AT24" s="63"/>
      <c r="AU24" s="61"/>
      <c r="AV24" s="62"/>
      <c r="AW24" s="63"/>
      <c r="AX24" s="548">
        <f t="shared" ref="AX24" si="6">IF($BC$3="計画",SUM(S25:AT25),IF($BC$3="実績",SUM(S25:AW25),""))</f>
        <v>0</v>
      </c>
      <c r="AY24" s="549"/>
      <c r="AZ24" s="550">
        <f t="shared" ref="AZ24" si="7">IF($BC$3="計画",AX24/4,IF($BC$3="実績",AX24/($BA$7/7),""))</f>
        <v>0</v>
      </c>
      <c r="BA24" s="551"/>
      <c r="BB24" s="552"/>
      <c r="BC24" s="553"/>
      <c r="BD24" s="553"/>
      <c r="BE24" s="553"/>
      <c r="BF24" s="553"/>
      <c r="BG24" s="554"/>
    </row>
    <row r="25" spans="2:59" ht="20.25" customHeight="1" x14ac:dyDescent="0.2">
      <c r="B25" s="561"/>
      <c r="C25" s="582"/>
      <c r="D25" s="563"/>
      <c r="E25" s="567"/>
      <c r="F25" s="563"/>
      <c r="G25" s="571"/>
      <c r="H25" s="569"/>
      <c r="I25" s="569"/>
      <c r="J25" s="569"/>
      <c r="K25" s="570"/>
      <c r="L25" s="572"/>
      <c r="M25" s="573"/>
      <c r="N25" s="573"/>
      <c r="O25" s="574"/>
      <c r="P25" s="558" t="s">
        <v>352</v>
      </c>
      <c r="Q25" s="559"/>
      <c r="R25" s="560"/>
      <c r="S25" s="58" t="str">
        <f>IF(S24="","",VLOOKUP(S24,'[1]シフト記号表（勤務時間帯）'!$C$4:$K$35,9,FALSE))</f>
        <v/>
      </c>
      <c r="T25" s="59" t="str">
        <f>IF(T24="","",VLOOKUP(T24,'[1]シフト記号表（勤務時間帯）'!$C$4:$K$35,9,FALSE))</f>
        <v/>
      </c>
      <c r="U25" s="59" t="str">
        <f>IF(U24="","",VLOOKUP(U24,'[1]シフト記号表（勤務時間帯）'!$C$4:$K$35,9,FALSE))</f>
        <v/>
      </c>
      <c r="V25" s="59" t="str">
        <f>IF(V24="","",VLOOKUP(V24,'[1]シフト記号表（勤務時間帯）'!$C$4:$K$35,9,FALSE))</f>
        <v/>
      </c>
      <c r="W25" s="59" t="str">
        <f>IF(W24="","",VLOOKUP(W24,'[1]シフト記号表（勤務時間帯）'!$C$4:$K$35,9,FALSE))</f>
        <v/>
      </c>
      <c r="X25" s="59" t="str">
        <f>IF(X24="","",VLOOKUP(X24,'[1]シフト記号表（勤務時間帯）'!$C$4:$K$35,9,FALSE))</f>
        <v/>
      </c>
      <c r="Y25" s="60" t="str">
        <f>IF(Y24="","",VLOOKUP(Y24,'[1]シフト記号表（勤務時間帯）'!$C$4:$K$35,9,FALSE))</f>
        <v/>
      </c>
      <c r="Z25" s="58" t="str">
        <f>IF(Z24="","",VLOOKUP(Z24,'[1]シフト記号表（勤務時間帯）'!$C$4:$K$35,9,FALSE))</f>
        <v/>
      </c>
      <c r="AA25" s="59" t="str">
        <f>IF(AA24="","",VLOOKUP(AA24,'[1]シフト記号表（勤務時間帯）'!$C$4:$K$35,9,FALSE))</f>
        <v/>
      </c>
      <c r="AB25" s="59" t="str">
        <f>IF(AB24="","",VLOOKUP(AB24,'[1]シフト記号表（勤務時間帯）'!$C$4:$K$35,9,FALSE))</f>
        <v/>
      </c>
      <c r="AC25" s="59" t="str">
        <f>IF(AC24="","",VLOOKUP(AC24,'[1]シフト記号表（勤務時間帯）'!$C$4:$K$35,9,FALSE))</f>
        <v/>
      </c>
      <c r="AD25" s="59" t="str">
        <f>IF(AD24="","",VLOOKUP(AD24,'[1]シフト記号表（勤務時間帯）'!$C$4:$K$35,9,FALSE))</f>
        <v/>
      </c>
      <c r="AE25" s="59" t="str">
        <f>IF(AE24="","",VLOOKUP(AE24,'[1]シフト記号表（勤務時間帯）'!$C$4:$K$35,9,FALSE))</f>
        <v/>
      </c>
      <c r="AF25" s="60" t="str">
        <f>IF(AF24="","",VLOOKUP(AF24,'[1]シフト記号表（勤務時間帯）'!$C$4:$K$35,9,FALSE))</f>
        <v/>
      </c>
      <c r="AG25" s="58" t="str">
        <f>IF(AG24="","",VLOOKUP(AG24,'[1]シフト記号表（勤務時間帯）'!$C$4:$K$35,9,FALSE))</f>
        <v/>
      </c>
      <c r="AH25" s="59" t="str">
        <f>IF(AH24="","",VLOOKUP(AH24,'[1]シフト記号表（勤務時間帯）'!$C$4:$K$35,9,FALSE))</f>
        <v/>
      </c>
      <c r="AI25" s="59" t="str">
        <f>IF(AI24="","",VLOOKUP(AI24,'[1]シフト記号表（勤務時間帯）'!$C$4:$K$35,9,FALSE))</f>
        <v/>
      </c>
      <c r="AJ25" s="59" t="str">
        <f>IF(AJ24="","",VLOOKUP(AJ24,'[1]シフト記号表（勤務時間帯）'!$C$4:$K$35,9,FALSE))</f>
        <v/>
      </c>
      <c r="AK25" s="59" t="str">
        <f>IF(AK24="","",VLOOKUP(AK24,'[1]シフト記号表（勤務時間帯）'!$C$4:$K$35,9,FALSE))</f>
        <v/>
      </c>
      <c r="AL25" s="59" t="str">
        <f>IF(AL24="","",VLOOKUP(AL24,'[1]シフト記号表（勤務時間帯）'!$C$4:$K$35,9,FALSE))</f>
        <v/>
      </c>
      <c r="AM25" s="60" t="str">
        <f>IF(AM24="","",VLOOKUP(AM24,'[1]シフト記号表（勤務時間帯）'!$C$4:$K$35,9,FALSE))</f>
        <v/>
      </c>
      <c r="AN25" s="58" t="str">
        <f>IF(AN24="","",VLOOKUP(AN24,'[1]シフト記号表（勤務時間帯）'!$C$4:$K$35,9,FALSE))</f>
        <v/>
      </c>
      <c r="AO25" s="59" t="str">
        <f>IF(AO24="","",VLOOKUP(AO24,'[1]シフト記号表（勤務時間帯）'!$C$4:$K$35,9,FALSE))</f>
        <v/>
      </c>
      <c r="AP25" s="59" t="str">
        <f>IF(AP24="","",VLOOKUP(AP24,'[1]シフト記号表（勤務時間帯）'!$C$4:$K$35,9,FALSE))</f>
        <v/>
      </c>
      <c r="AQ25" s="59" t="str">
        <f>IF(AQ24="","",VLOOKUP(AQ24,'[1]シフト記号表（勤務時間帯）'!$C$4:$K$35,9,FALSE))</f>
        <v/>
      </c>
      <c r="AR25" s="59" t="str">
        <f>IF(AR24="","",VLOOKUP(AR24,'[1]シフト記号表（勤務時間帯）'!$C$4:$K$35,9,FALSE))</f>
        <v/>
      </c>
      <c r="AS25" s="59" t="str">
        <f>IF(AS24="","",VLOOKUP(AS24,'[1]シフト記号表（勤務時間帯）'!$C$4:$K$35,9,FALSE))</f>
        <v/>
      </c>
      <c r="AT25" s="60" t="str">
        <f>IF(AT24="","",VLOOKUP(AT24,'[1]シフト記号表（勤務時間帯）'!$C$4:$K$35,9,FALSE))</f>
        <v/>
      </c>
      <c r="AU25" s="58" t="str">
        <f>IF(AU24="","",VLOOKUP(AU24,'[1]シフト記号表（勤務時間帯）'!$C$4:$K$35,9,FALSE))</f>
        <v/>
      </c>
      <c r="AV25" s="59" t="str">
        <f>IF(AV24="","",VLOOKUP(AV24,'[1]シフト記号表（勤務時間帯）'!$C$4:$K$35,9,FALSE))</f>
        <v/>
      </c>
      <c r="AW25" s="60" t="str">
        <f>IF(AW24="","",VLOOKUP(AW24,'[1]シフト記号表（勤務時間帯）'!$C$4:$K$35,9,FALSE))</f>
        <v/>
      </c>
      <c r="AX25" s="548"/>
      <c r="AY25" s="549"/>
      <c r="AZ25" s="550"/>
      <c r="BA25" s="551"/>
      <c r="BB25" s="555"/>
      <c r="BC25" s="556"/>
      <c r="BD25" s="556"/>
      <c r="BE25" s="556"/>
      <c r="BF25" s="556"/>
      <c r="BG25" s="557"/>
    </row>
    <row r="26" spans="2:59" ht="20.25" customHeight="1" x14ac:dyDescent="0.2">
      <c r="B26" s="561">
        <f t="shared" ref="B26" si="8">B24+1</f>
        <v>6</v>
      </c>
      <c r="C26" s="562"/>
      <c r="D26" s="563"/>
      <c r="E26" s="566"/>
      <c r="F26" s="563"/>
      <c r="G26" s="568"/>
      <c r="H26" s="569"/>
      <c r="I26" s="569"/>
      <c r="J26" s="569"/>
      <c r="K26" s="570"/>
      <c r="L26" s="572"/>
      <c r="M26" s="573"/>
      <c r="N26" s="573"/>
      <c r="O26" s="574"/>
      <c r="P26" s="545" t="s">
        <v>351</v>
      </c>
      <c r="Q26" s="546"/>
      <c r="R26" s="547"/>
      <c r="S26" s="61"/>
      <c r="T26" s="62"/>
      <c r="U26" s="62"/>
      <c r="V26" s="62"/>
      <c r="W26" s="62"/>
      <c r="X26" s="62"/>
      <c r="Y26" s="63"/>
      <c r="Z26" s="61"/>
      <c r="AA26" s="62"/>
      <c r="AB26" s="62"/>
      <c r="AC26" s="62"/>
      <c r="AD26" s="62"/>
      <c r="AE26" s="62"/>
      <c r="AF26" s="63"/>
      <c r="AG26" s="61"/>
      <c r="AH26" s="62"/>
      <c r="AI26" s="62"/>
      <c r="AJ26" s="62"/>
      <c r="AK26" s="62"/>
      <c r="AL26" s="62"/>
      <c r="AM26" s="63"/>
      <c r="AN26" s="61"/>
      <c r="AO26" s="62"/>
      <c r="AP26" s="62"/>
      <c r="AQ26" s="62"/>
      <c r="AR26" s="62"/>
      <c r="AS26" s="62"/>
      <c r="AT26" s="63"/>
      <c r="AU26" s="61"/>
      <c r="AV26" s="62"/>
      <c r="AW26" s="63"/>
      <c r="AX26" s="548">
        <f>IF($BC$3="計画",SUM(S27:AT27),IF($BC$3="実績",SUM(S27:AW27),""))</f>
        <v>0</v>
      </c>
      <c r="AY26" s="549"/>
      <c r="AZ26" s="550">
        <f t="shared" ref="AZ26" si="9">IF($BC$3="計画",AX26/4,IF($BC$3="実績",AX26/($BA$7/7),""))</f>
        <v>0</v>
      </c>
      <c r="BA26" s="551"/>
      <c r="BB26" s="552"/>
      <c r="BC26" s="553"/>
      <c r="BD26" s="553"/>
      <c r="BE26" s="553"/>
      <c r="BF26" s="553"/>
      <c r="BG26" s="554"/>
    </row>
    <row r="27" spans="2:59" ht="20.25" customHeight="1" x14ac:dyDescent="0.2">
      <c r="B27" s="561"/>
      <c r="C27" s="582"/>
      <c r="D27" s="563"/>
      <c r="E27" s="567"/>
      <c r="F27" s="563"/>
      <c r="G27" s="571"/>
      <c r="H27" s="569"/>
      <c r="I27" s="569"/>
      <c r="J27" s="569"/>
      <c r="K27" s="570"/>
      <c r="L27" s="572"/>
      <c r="M27" s="573"/>
      <c r="N27" s="573"/>
      <c r="O27" s="574"/>
      <c r="P27" s="558" t="s">
        <v>352</v>
      </c>
      <c r="Q27" s="559"/>
      <c r="R27" s="560"/>
      <c r="S27" s="58" t="str">
        <f>IF(S26="","",VLOOKUP(S26,'[1]シフト記号表（勤務時間帯）'!$C$4:$K$35,9,FALSE))</f>
        <v/>
      </c>
      <c r="T27" s="59" t="str">
        <f>IF(T26="","",VLOOKUP(T26,'[1]シフト記号表（勤務時間帯）'!$C$4:$K$35,9,FALSE))</f>
        <v/>
      </c>
      <c r="U27" s="59" t="str">
        <f>IF(U26="","",VLOOKUP(U26,'[1]シフト記号表（勤務時間帯）'!$C$4:$K$35,9,FALSE))</f>
        <v/>
      </c>
      <c r="V27" s="59" t="str">
        <f>IF(V26="","",VLOOKUP(V26,'[1]シフト記号表（勤務時間帯）'!$C$4:$K$35,9,FALSE))</f>
        <v/>
      </c>
      <c r="W27" s="59" t="str">
        <f>IF(W26="","",VLOOKUP(W26,'[1]シフト記号表（勤務時間帯）'!$C$4:$K$35,9,FALSE))</f>
        <v/>
      </c>
      <c r="X27" s="59" t="str">
        <f>IF(X26="","",VLOOKUP(X26,'[1]シフト記号表（勤務時間帯）'!$C$4:$K$35,9,FALSE))</f>
        <v/>
      </c>
      <c r="Y27" s="60" t="str">
        <f>IF(Y26="","",VLOOKUP(Y26,'[1]シフト記号表（勤務時間帯）'!$C$4:$K$35,9,FALSE))</f>
        <v/>
      </c>
      <c r="Z27" s="58" t="str">
        <f>IF(Z26="","",VLOOKUP(Z26,'[1]シフト記号表（勤務時間帯）'!$C$4:$K$35,9,FALSE))</f>
        <v/>
      </c>
      <c r="AA27" s="59" t="str">
        <f>IF(AA26="","",VLOOKUP(AA26,'[1]シフト記号表（勤務時間帯）'!$C$4:$K$35,9,FALSE))</f>
        <v/>
      </c>
      <c r="AB27" s="59" t="str">
        <f>IF(AB26="","",VLOOKUP(AB26,'[1]シフト記号表（勤務時間帯）'!$C$4:$K$35,9,FALSE))</f>
        <v/>
      </c>
      <c r="AC27" s="59" t="str">
        <f>IF(AC26="","",VLOOKUP(AC26,'[1]シフト記号表（勤務時間帯）'!$C$4:$K$35,9,FALSE))</f>
        <v/>
      </c>
      <c r="AD27" s="59" t="str">
        <f>IF(AD26="","",VLOOKUP(AD26,'[1]シフト記号表（勤務時間帯）'!$C$4:$K$35,9,FALSE))</f>
        <v/>
      </c>
      <c r="AE27" s="59" t="str">
        <f>IF(AE26="","",VLOOKUP(AE26,'[1]シフト記号表（勤務時間帯）'!$C$4:$K$35,9,FALSE))</f>
        <v/>
      </c>
      <c r="AF27" s="60" t="str">
        <f>IF(AF26="","",VLOOKUP(AF26,'[1]シフト記号表（勤務時間帯）'!$C$4:$K$35,9,FALSE))</f>
        <v/>
      </c>
      <c r="AG27" s="58" t="str">
        <f>IF(AG26="","",VLOOKUP(AG26,'[1]シフト記号表（勤務時間帯）'!$C$4:$K$35,9,FALSE))</f>
        <v/>
      </c>
      <c r="AH27" s="59" t="str">
        <f>IF(AH26="","",VLOOKUP(AH26,'[1]シフト記号表（勤務時間帯）'!$C$4:$K$35,9,FALSE))</f>
        <v/>
      </c>
      <c r="AI27" s="59" t="str">
        <f>IF(AI26="","",VLOOKUP(AI26,'[1]シフト記号表（勤務時間帯）'!$C$4:$K$35,9,FALSE))</f>
        <v/>
      </c>
      <c r="AJ27" s="59" t="str">
        <f>IF(AJ26="","",VLOOKUP(AJ26,'[1]シフト記号表（勤務時間帯）'!$C$4:$K$35,9,FALSE))</f>
        <v/>
      </c>
      <c r="AK27" s="59" t="str">
        <f>IF(AK26="","",VLOOKUP(AK26,'[1]シフト記号表（勤務時間帯）'!$C$4:$K$35,9,FALSE))</f>
        <v/>
      </c>
      <c r="AL27" s="59" t="str">
        <f>IF(AL26="","",VLOOKUP(AL26,'[1]シフト記号表（勤務時間帯）'!$C$4:$K$35,9,FALSE))</f>
        <v/>
      </c>
      <c r="AM27" s="60" t="str">
        <f>IF(AM26="","",VLOOKUP(AM26,'[1]シフト記号表（勤務時間帯）'!$C$4:$K$35,9,FALSE))</f>
        <v/>
      </c>
      <c r="AN27" s="58" t="str">
        <f>IF(AN26="","",VLOOKUP(AN26,'[1]シフト記号表（勤務時間帯）'!$C$4:$K$35,9,FALSE))</f>
        <v/>
      </c>
      <c r="AO27" s="59" t="str">
        <f>IF(AO26="","",VLOOKUP(AO26,'[1]シフト記号表（勤務時間帯）'!$C$4:$K$35,9,FALSE))</f>
        <v/>
      </c>
      <c r="AP27" s="59" t="str">
        <f>IF(AP26="","",VLOOKUP(AP26,'[1]シフト記号表（勤務時間帯）'!$C$4:$K$35,9,FALSE))</f>
        <v/>
      </c>
      <c r="AQ27" s="59" t="str">
        <f>IF(AQ26="","",VLOOKUP(AQ26,'[1]シフト記号表（勤務時間帯）'!$C$4:$K$35,9,FALSE))</f>
        <v/>
      </c>
      <c r="AR27" s="59" t="str">
        <f>IF(AR26="","",VLOOKUP(AR26,'[1]シフト記号表（勤務時間帯）'!$C$4:$K$35,9,FALSE))</f>
        <v/>
      </c>
      <c r="AS27" s="59" t="str">
        <f>IF(AS26="","",VLOOKUP(AS26,'[1]シフト記号表（勤務時間帯）'!$C$4:$K$35,9,FALSE))</f>
        <v/>
      </c>
      <c r="AT27" s="60" t="str">
        <f>IF(AT26="","",VLOOKUP(AT26,'[1]シフト記号表（勤務時間帯）'!$C$4:$K$35,9,FALSE))</f>
        <v/>
      </c>
      <c r="AU27" s="58" t="str">
        <f>IF(AU26="","",VLOOKUP(AU26,'[1]シフト記号表（勤務時間帯）'!$C$4:$K$35,9,FALSE))</f>
        <v/>
      </c>
      <c r="AV27" s="59" t="str">
        <f>IF(AV26="","",VLOOKUP(AV26,'[1]シフト記号表（勤務時間帯）'!$C$4:$K$35,9,FALSE))</f>
        <v/>
      </c>
      <c r="AW27" s="60" t="str">
        <f>IF(AW26="","",VLOOKUP(AW26,'[1]シフト記号表（勤務時間帯）'!$C$4:$K$35,9,FALSE))</f>
        <v/>
      </c>
      <c r="AX27" s="548"/>
      <c r="AY27" s="549"/>
      <c r="AZ27" s="550"/>
      <c r="BA27" s="551"/>
      <c r="BB27" s="555"/>
      <c r="BC27" s="556"/>
      <c r="BD27" s="556"/>
      <c r="BE27" s="556"/>
      <c r="BF27" s="556"/>
      <c r="BG27" s="557"/>
    </row>
    <row r="28" spans="2:59" ht="20.25" customHeight="1" x14ac:dyDescent="0.2">
      <c r="B28" s="561">
        <f t="shared" ref="B28" si="10">B26+1</f>
        <v>7</v>
      </c>
      <c r="C28" s="562"/>
      <c r="D28" s="563"/>
      <c r="E28" s="566"/>
      <c r="F28" s="563"/>
      <c r="G28" s="568"/>
      <c r="H28" s="569"/>
      <c r="I28" s="569"/>
      <c r="J28" s="569"/>
      <c r="K28" s="570"/>
      <c r="L28" s="572"/>
      <c r="M28" s="573"/>
      <c r="N28" s="573"/>
      <c r="O28" s="574"/>
      <c r="P28" s="545" t="s">
        <v>351</v>
      </c>
      <c r="Q28" s="546"/>
      <c r="R28" s="547"/>
      <c r="S28" s="61"/>
      <c r="T28" s="62"/>
      <c r="U28" s="62"/>
      <c r="V28" s="62"/>
      <c r="W28" s="62"/>
      <c r="X28" s="62"/>
      <c r="Y28" s="63"/>
      <c r="Z28" s="61"/>
      <c r="AA28" s="62"/>
      <c r="AB28" s="62"/>
      <c r="AC28" s="62"/>
      <c r="AD28" s="62"/>
      <c r="AE28" s="62"/>
      <c r="AF28" s="63"/>
      <c r="AG28" s="61"/>
      <c r="AH28" s="62"/>
      <c r="AI28" s="62"/>
      <c r="AJ28" s="62"/>
      <c r="AK28" s="62"/>
      <c r="AL28" s="62"/>
      <c r="AM28" s="63"/>
      <c r="AN28" s="61"/>
      <c r="AO28" s="62"/>
      <c r="AP28" s="62"/>
      <c r="AQ28" s="62"/>
      <c r="AR28" s="62"/>
      <c r="AS28" s="62"/>
      <c r="AT28" s="63"/>
      <c r="AU28" s="61"/>
      <c r="AV28" s="62"/>
      <c r="AW28" s="63"/>
      <c r="AX28" s="548">
        <f>IF($BC$3="計画",SUM(S29:AT29),IF($BC$3="実績",SUM(S29:AW29),""))</f>
        <v>0</v>
      </c>
      <c r="AY28" s="549"/>
      <c r="AZ28" s="550">
        <f t="shared" ref="AZ28" si="11">IF($BC$3="計画",AX28/4,IF($BC$3="実績",AX28/($BA$7/7),""))</f>
        <v>0</v>
      </c>
      <c r="BA28" s="551"/>
      <c r="BB28" s="552"/>
      <c r="BC28" s="553"/>
      <c r="BD28" s="553"/>
      <c r="BE28" s="553"/>
      <c r="BF28" s="553"/>
      <c r="BG28" s="554"/>
    </row>
    <row r="29" spans="2:59" ht="20.25" customHeight="1" x14ac:dyDescent="0.2">
      <c r="B29" s="561"/>
      <c r="C29" s="582"/>
      <c r="D29" s="563"/>
      <c r="E29" s="567"/>
      <c r="F29" s="563"/>
      <c r="G29" s="571"/>
      <c r="H29" s="569"/>
      <c r="I29" s="569"/>
      <c r="J29" s="569"/>
      <c r="K29" s="570"/>
      <c r="L29" s="572"/>
      <c r="M29" s="573"/>
      <c r="N29" s="573"/>
      <c r="O29" s="574"/>
      <c r="P29" s="558" t="s">
        <v>352</v>
      </c>
      <c r="Q29" s="559"/>
      <c r="R29" s="560"/>
      <c r="S29" s="58" t="str">
        <f>IF(S28="","",VLOOKUP(S28,'[1]シフト記号表（勤務時間帯）'!$C$4:$K$35,9,FALSE))</f>
        <v/>
      </c>
      <c r="T29" s="59" t="str">
        <f>IF(T28="","",VLOOKUP(T28,'[1]シフト記号表（勤務時間帯）'!$C$4:$K$35,9,FALSE))</f>
        <v/>
      </c>
      <c r="U29" s="59" t="str">
        <f>IF(U28="","",VLOOKUP(U28,'[1]シフト記号表（勤務時間帯）'!$C$4:$K$35,9,FALSE))</f>
        <v/>
      </c>
      <c r="V29" s="59" t="str">
        <f>IF(V28="","",VLOOKUP(V28,'[1]シフト記号表（勤務時間帯）'!$C$4:$K$35,9,FALSE))</f>
        <v/>
      </c>
      <c r="W29" s="59" t="str">
        <f>IF(W28="","",VLOOKUP(W28,'[1]シフト記号表（勤務時間帯）'!$C$4:$K$35,9,FALSE))</f>
        <v/>
      </c>
      <c r="X29" s="59" t="str">
        <f>IF(X28="","",VLOOKUP(X28,'[1]シフト記号表（勤務時間帯）'!$C$4:$K$35,9,FALSE))</f>
        <v/>
      </c>
      <c r="Y29" s="60" t="str">
        <f>IF(Y28="","",VLOOKUP(Y28,'[1]シフト記号表（勤務時間帯）'!$C$4:$K$35,9,FALSE))</f>
        <v/>
      </c>
      <c r="Z29" s="58" t="str">
        <f>IF(Z28="","",VLOOKUP(Z28,'[1]シフト記号表（勤務時間帯）'!$C$4:$K$35,9,FALSE))</f>
        <v/>
      </c>
      <c r="AA29" s="59" t="str">
        <f>IF(AA28="","",VLOOKUP(AA28,'[1]シフト記号表（勤務時間帯）'!$C$4:$K$35,9,FALSE))</f>
        <v/>
      </c>
      <c r="AB29" s="59" t="str">
        <f>IF(AB28="","",VLOOKUP(AB28,'[1]シフト記号表（勤務時間帯）'!$C$4:$K$35,9,FALSE))</f>
        <v/>
      </c>
      <c r="AC29" s="59" t="str">
        <f>IF(AC28="","",VLOOKUP(AC28,'[1]シフト記号表（勤務時間帯）'!$C$4:$K$35,9,FALSE))</f>
        <v/>
      </c>
      <c r="AD29" s="59" t="str">
        <f>IF(AD28="","",VLOOKUP(AD28,'[1]シフト記号表（勤務時間帯）'!$C$4:$K$35,9,FALSE))</f>
        <v/>
      </c>
      <c r="AE29" s="59" t="str">
        <f>IF(AE28="","",VLOOKUP(AE28,'[1]シフト記号表（勤務時間帯）'!$C$4:$K$35,9,FALSE))</f>
        <v/>
      </c>
      <c r="AF29" s="60" t="str">
        <f>IF(AF28="","",VLOOKUP(AF28,'[1]シフト記号表（勤務時間帯）'!$C$4:$K$35,9,FALSE))</f>
        <v/>
      </c>
      <c r="AG29" s="58" t="str">
        <f>IF(AG28="","",VLOOKUP(AG28,'[1]シフト記号表（勤務時間帯）'!$C$4:$K$35,9,FALSE))</f>
        <v/>
      </c>
      <c r="AH29" s="59" t="str">
        <f>IF(AH28="","",VLOOKUP(AH28,'[1]シフト記号表（勤務時間帯）'!$C$4:$K$35,9,FALSE))</f>
        <v/>
      </c>
      <c r="AI29" s="59" t="str">
        <f>IF(AI28="","",VLOOKUP(AI28,'[1]シフト記号表（勤務時間帯）'!$C$4:$K$35,9,FALSE))</f>
        <v/>
      </c>
      <c r="AJ29" s="59" t="str">
        <f>IF(AJ28="","",VLOOKUP(AJ28,'[1]シフト記号表（勤務時間帯）'!$C$4:$K$35,9,FALSE))</f>
        <v/>
      </c>
      <c r="AK29" s="59" t="str">
        <f>IF(AK28="","",VLOOKUP(AK28,'[1]シフト記号表（勤務時間帯）'!$C$4:$K$35,9,FALSE))</f>
        <v/>
      </c>
      <c r="AL29" s="59" t="str">
        <f>IF(AL28="","",VLOOKUP(AL28,'[1]シフト記号表（勤務時間帯）'!$C$4:$K$35,9,FALSE))</f>
        <v/>
      </c>
      <c r="AM29" s="60" t="str">
        <f>IF(AM28="","",VLOOKUP(AM28,'[1]シフト記号表（勤務時間帯）'!$C$4:$K$35,9,FALSE))</f>
        <v/>
      </c>
      <c r="AN29" s="58" t="str">
        <f>IF(AN28="","",VLOOKUP(AN28,'[1]シフト記号表（勤務時間帯）'!$C$4:$K$35,9,FALSE))</f>
        <v/>
      </c>
      <c r="AO29" s="59" t="str">
        <f>IF(AO28="","",VLOOKUP(AO28,'[1]シフト記号表（勤務時間帯）'!$C$4:$K$35,9,FALSE))</f>
        <v/>
      </c>
      <c r="AP29" s="59" t="str">
        <f>IF(AP28="","",VLOOKUP(AP28,'[1]シフト記号表（勤務時間帯）'!$C$4:$K$35,9,FALSE))</f>
        <v/>
      </c>
      <c r="AQ29" s="59" t="str">
        <f>IF(AQ28="","",VLOOKUP(AQ28,'[1]シフト記号表（勤務時間帯）'!$C$4:$K$35,9,FALSE))</f>
        <v/>
      </c>
      <c r="AR29" s="59" t="str">
        <f>IF(AR28="","",VLOOKUP(AR28,'[1]シフト記号表（勤務時間帯）'!$C$4:$K$35,9,FALSE))</f>
        <v/>
      </c>
      <c r="AS29" s="59" t="str">
        <f>IF(AS28="","",VLOOKUP(AS28,'[1]シフト記号表（勤務時間帯）'!$C$4:$K$35,9,FALSE))</f>
        <v/>
      </c>
      <c r="AT29" s="60" t="str">
        <f>IF(AT28="","",VLOOKUP(AT28,'[1]シフト記号表（勤務時間帯）'!$C$4:$K$35,9,FALSE))</f>
        <v/>
      </c>
      <c r="AU29" s="58" t="str">
        <f>IF(AU28="","",VLOOKUP(AU28,'[1]シフト記号表（勤務時間帯）'!$C$4:$K$35,9,FALSE))</f>
        <v/>
      </c>
      <c r="AV29" s="59" t="str">
        <f>IF(AV28="","",VLOOKUP(AV28,'[1]シフト記号表（勤務時間帯）'!$C$4:$K$35,9,FALSE))</f>
        <v/>
      </c>
      <c r="AW29" s="60" t="str">
        <f>IF(AW28="","",VLOOKUP(AW28,'[1]シフト記号表（勤務時間帯）'!$C$4:$K$35,9,FALSE))</f>
        <v/>
      </c>
      <c r="AX29" s="548"/>
      <c r="AY29" s="549"/>
      <c r="AZ29" s="550"/>
      <c r="BA29" s="551"/>
      <c r="BB29" s="555"/>
      <c r="BC29" s="556"/>
      <c r="BD29" s="556"/>
      <c r="BE29" s="556"/>
      <c r="BF29" s="556"/>
      <c r="BG29" s="557"/>
    </row>
    <row r="30" spans="2:59" ht="20.25" customHeight="1" x14ac:dyDescent="0.2">
      <c r="B30" s="561">
        <f t="shared" ref="B30" si="12">B28+1</f>
        <v>8</v>
      </c>
      <c r="C30" s="562"/>
      <c r="D30" s="563"/>
      <c r="E30" s="566"/>
      <c r="F30" s="563"/>
      <c r="G30" s="568"/>
      <c r="H30" s="569"/>
      <c r="I30" s="569"/>
      <c r="J30" s="569"/>
      <c r="K30" s="570"/>
      <c r="L30" s="572"/>
      <c r="M30" s="573"/>
      <c r="N30" s="573"/>
      <c r="O30" s="574"/>
      <c r="P30" s="545" t="s">
        <v>351</v>
      </c>
      <c r="Q30" s="546"/>
      <c r="R30" s="547"/>
      <c r="S30" s="61"/>
      <c r="T30" s="62"/>
      <c r="U30" s="62"/>
      <c r="V30" s="62"/>
      <c r="W30" s="62"/>
      <c r="X30" s="62"/>
      <c r="Y30" s="63"/>
      <c r="Z30" s="61"/>
      <c r="AA30" s="62"/>
      <c r="AB30" s="62"/>
      <c r="AC30" s="62"/>
      <c r="AD30" s="62"/>
      <c r="AE30" s="62"/>
      <c r="AF30" s="63"/>
      <c r="AG30" s="61"/>
      <c r="AH30" s="62"/>
      <c r="AI30" s="62"/>
      <c r="AJ30" s="62"/>
      <c r="AK30" s="62"/>
      <c r="AL30" s="62"/>
      <c r="AM30" s="63"/>
      <c r="AN30" s="61"/>
      <c r="AO30" s="62"/>
      <c r="AP30" s="62"/>
      <c r="AQ30" s="62"/>
      <c r="AR30" s="62"/>
      <c r="AS30" s="62"/>
      <c r="AT30" s="63"/>
      <c r="AU30" s="61"/>
      <c r="AV30" s="62"/>
      <c r="AW30" s="63"/>
      <c r="AX30" s="548">
        <f t="shared" ref="AX30" si="13">IF($BC$3="計画",SUM(S31:AT31),IF($BC$3="実績",SUM(S31:AW31),""))</f>
        <v>0</v>
      </c>
      <c r="AY30" s="549"/>
      <c r="AZ30" s="550">
        <f t="shared" ref="AZ30" si="14">IF($BC$3="計画",AX30/4,IF($BC$3="実績",AX30/($BA$7/7),""))</f>
        <v>0</v>
      </c>
      <c r="BA30" s="551"/>
      <c r="BB30" s="552"/>
      <c r="BC30" s="553"/>
      <c r="BD30" s="553"/>
      <c r="BE30" s="553"/>
      <c r="BF30" s="553"/>
      <c r="BG30" s="554"/>
    </row>
    <row r="31" spans="2:59" ht="20.25" customHeight="1" x14ac:dyDescent="0.2">
      <c r="B31" s="561"/>
      <c r="C31" s="582"/>
      <c r="D31" s="563"/>
      <c r="E31" s="567"/>
      <c r="F31" s="563"/>
      <c r="G31" s="571"/>
      <c r="H31" s="569"/>
      <c r="I31" s="569"/>
      <c r="J31" s="569"/>
      <c r="K31" s="570"/>
      <c r="L31" s="572"/>
      <c r="M31" s="573"/>
      <c r="N31" s="573"/>
      <c r="O31" s="574"/>
      <c r="P31" s="558" t="s">
        <v>352</v>
      </c>
      <c r="Q31" s="559"/>
      <c r="R31" s="560"/>
      <c r="S31" s="58" t="str">
        <f>IF(S30="","",VLOOKUP(S30,'[1]シフト記号表（勤務時間帯）'!$C$4:$K$35,9,FALSE))</f>
        <v/>
      </c>
      <c r="T31" s="59" t="str">
        <f>IF(T30="","",VLOOKUP(T30,'[1]シフト記号表（勤務時間帯）'!$C$4:$K$35,9,FALSE))</f>
        <v/>
      </c>
      <c r="U31" s="59" t="str">
        <f>IF(U30="","",VLOOKUP(U30,'[1]シフト記号表（勤務時間帯）'!$C$4:$K$35,9,FALSE))</f>
        <v/>
      </c>
      <c r="V31" s="59" t="str">
        <f>IF(V30="","",VLOOKUP(V30,'[1]シフト記号表（勤務時間帯）'!$C$4:$K$35,9,FALSE))</f>
        <v/>
      </c>
      <c r="W31" s="59" t="str">
        <f>IF(W30="","",VLOOKUP(W30,'[1]シフト記号表（勤務時間帯）'!$C$4:$K$35,9,FALSE))</f>
        <v/>
      </c>
      <c r="X31" s="59" t="str">
        <f>IF(X30="","",VLOOKUP(X30,'[1]シフト記号表（勤務時間帯）'!$C$4:$K$35,9,FALSE))</f>
        <v/>
      </c>
      <c r="Y31" s="60" t="str">
        <f>IF(Y30="","",VLOOKUP(Y30,'[1]シフト記号表（勤務時間帯）'!$C$4:$K$35,9,FALSE))</f>
        <v/>
      </c>
      <c r="Z31" s="58" t="str">
        <f>IF(Z30="","",VLOOKUP(Z30,'[1]シフト記号表（勤務時間帯）'!$C$4:$K$35,9,FALSE))</f>
        <v/>
      </c>
      <c r="AA31" s="59" t="str">
        <f>IF(AA30="","",VLOOKUP(AA30,'[1]シフト記号表（勤務時間帯）'!$C$4:$K$35,9,FALSE))</f>
        <v/>
      </c>
      <c r="AB31" s="59" t="str">
        <f>IF(AB30="","",VLOOKUP(AB30,'[1]シフト記号表（勤務時間帯）'!$C$4:$K$35,9,FALSE))</f>
        <v/>
      </c>
      <c r="AC31" s="59" t="str">
        <f>IF(AC30="","",VLOOKUP(AC30,'[1]シフト記号表（勤務時間帯）'!$C$4:$K$35,9,FALSE))</f>
        <v/>
      </c>
      <c r="AD31" s="59" t="str">
        <f>IF(AD30="","",VLOOKUP(AD30,'[1]シフト記号表（勤務時間帯）'!$C$4:$K$35,9,FALSE))</f>
        <v/>
      </c>
      <c r="AE31" s="59" t="str">
        <f>IF(AE30="","",VLOOKUP(AE30,'[1]シフト記号表（勤務時間帯）'!$C$4:$K$35,9,FALSE))</f>
        <v/>
      </c>
      <c r="AF31" s="60" t="str">
        <f>IF(AF30="","",VLOOKUP(AF30,'[1]シフト記号表（勤務時間帯）'!$C$4:$K$35,9,FALSE))</f>
        <v/>
      </c>
      <c r="AG31" s="58" t="str">
        <f>IF(AG30="","",VLOOKUP(AG30,'[1]シフト記号表（勤務時間帯）'!$C$4:$K$35,9,FALSE))</f>
        <v/>
      </c>
      <c r="AH31" s="59" t="str">
        <f>IF(AH30="","",VLOOKUP(AH30,'[1]シフト記号表（勤務時間帯）'!$C$4:$K$35,9,FALSE))</f>
        <v/>
      </c>
      <c r="AI31" s="59" t="str">
        <f>IF(AI30="","",VLOOKUP(AI30,'[1]シフト記号表（勤務時間帯）'!$C$4:$K$35,9,FALSE))</f>
        <v/>
      </c>
      <c r="AJ31" s="59" t="str">
        <f>IF(AJ30="","",VLOOKUP(AJ30,'[1]シフト記号表（勤務時間帯）'!$C$4:$K$35,9,FALSE))</f>
        <v/>
      </c>
      <c r="AK31" s="59" t="str">
        <f>IF(AK30="","",VLOOKUP(AK30,'[1]シフト記号表（勤務時間帯）'!$C$4:$K$35,9,FALSE))</f>
        <v/>
      </c>
      <c r="AL31" s="59" t="str">
        <f>IF(AL30="","",VLOOKUP(AL30,'[1]シフト記号表（勤務時間帯）'!$C$4:$K$35,9,FALSE))</f>
        <v/>
      </c>
      <c r="AM31" s="60" t="str">
        <f>IF(AM30="","",VLOOKUP(AM30,'[1]シフト記号表（勤務時間帯）'!$C$4:$K$35,9,FALSE))</f>
        <v/>
      </c>
      <c r="AN31" s="58" t="str">
        <f>IF(AN30="","",VLOOKUP(AN30,'[1]シフト記号表（勤務時間帯）'!$C$4:$K$35,9,FALSE))</f>
        <v/>
      </c>
      <c r="AO31" s="59" t="str">
        <f>IF(AO30="","",VLOOKUP(AO30,'[1]シフト記号表（勤務時間帯）'!$C$4:$K$35,9,FALSE))</f>
        <v/>
      </c>
      <c r="AP31" s="59" t="str">
        <f>IF(AP30="","",VLOOKUP(AP30,'[1]シフト記号表（勤務時間帯）'!$C$4:$K$35,9,FALSE))</f>
        <v/>
      </c>
      <c r="AQ31" s="59" t="str">
        <f>IF(AQ30="","",VLOOKUP(AQ30,'[1]シフト記号表（勤務時間帯）'!$C$4:$K$35,9,FALSE))</f>
        <v/>
      </c>
      <c r="AR31" s="59" t="str">
        <f>IF(AR30="","",VLOOKUP(AR30,'[1]シフト記号表（勤務時間帯）'!$C$4:$K$35,9,FALSE))</f>
        <v/>
      </c>
      <c r="AS31" s="59" t="str">
        <f>IF(AS30="","",VLOOKUP(AS30,'[1]シフト記号表（勤務時間帯）'!$C$4:$K$35,9,FALSE))</f>
        <v/>
      </c>
      <c r="AT31" s="60" t="str">
        <f>IF(AT30="","",VLOOKUP(AT30,'[1]シフト記号表（勤務時間帯）'!$C$4:$K$35,9,FALSE))</f>
        <v/>
      </c>
      <c r="AU31" s="58" t="str">
        <f>IF(AU30="","",VLOOKUP(AU30,'[1]シフト記号表（勤務時間帯）'!$C$4:$K$35,9,FALSE))</f>
        <v/>
      </c>
      <c r="AV31" s="59" t="str">
        <f>IF(AV30="","",VLOOKUP(AV30,'[1]シフト記号表（勤務時間帯）'!$C$4:$K$35,9,FALSE))</f>
        <v/>
      </c>
      <c r="AW31" s="60" t="str">
        <f>IF(AW30="","",VLOOKUP(AW30,'[1]シフト記号表（勤務時間帯）'!$C$4:$K$35,9,FALSE))</f>
        <v/>
      </c>
      <c r="AX31" s="548"/>
      <c r="AY31" s="549"/>
      <c r="AZ31" s="550"/>
      <c r="BA31" s="551"/>
      <c r="BB31" s="555"/>
      <c r="BC31" s="556"/>
      <c r="BD31" s="556"/>
      <c r="BE31" s="556"/>
      <c r="BF31" s="556"/>
      <c r="BG31" s="557"/>
    </row>
    <row r="32" spans="2:59" ht="20.25" customHeight="1" x14ac:dyDescent="0.2">
      <c r="B32" s="561">
        <f>B30+1</f>
        <v>9</v>
      </c>
      <c r="C32" s="562"/>
      <c r="D32" s="563"/>
      <c r="E32" s="566"/>
      <c r="F32" s="563"/>
      <c r="G32" s="568"/>
      <c r="H32" s="569"/>
      <c r="I32" s="569"/>
      <c r="J32" s="569"/>
      <c r="K32" s="570"/>
      <c r="L32" s="572"/>
      <c r="M32" s="573"/>
      <c r="N32" s="573"/>
      <c r="O32" s="574"/>
      <c r="P32" s="545" t="s">
        <v>351</v>
      </c>
      <c r="Q32" s="546"/>
      <c r="R32" s="547"/>
      <c r="S32" s="61"/>
      <c r="T32" s="62"/>
      <c r="U32" s="62"/>
      <c r="V32" s="62"/>
      <c r="W32" s="62"/>
      <c r="X32" s="62"/>
      <c r="Y32" s="63"/>
      <c r="Z32" s="61"/>
      <c r="AA32" s="62"/>
      <c r="AB32" s="62"/>
      <c r="AC32" s="62"/>
      <c r="AD32" s="62"/>
      <c r="AE32" s="62"/>
      <c r="AF32" s="63"/>
      <c r="AG32" s="61"/>
      <c r="AH32" s="62"/>
      <c r="AI32" s="62"/>
      <c r="AJ32" s="62"/>
      <c r="AK32" s="62"/>
      <c r="AL32" s="62"/>
      <c r="AM32" s="63"/>
      <c r="AN32" s="61"/>
      <c r="AO32" s="62"/>
      <c r="AP32" s="62"/>
      <c r="AQ32" s="62"/>
      <c r="AR32" s="62"/>
      <c r="AS32" s="62"/>
      <c r="AT32" s="63"/>
      <c r="AU32" s="61"/>
      <c r="AV32" s="62"/>
      <c r="AW32" s="63"/>
      <c r="AX32" s="548">
        <f t="shared" ref="AX32" si="15">IF($BC$3="計画",SUM(S33:AT33),IF($BC$3="実績",SUM(S33:AW33),""))</f>
        <v>0</v>
      </c>
      <c r="AY32" s="549"/>
      <c r="AZ32" s="550">
        <f t="shared" ref="AZ32" si="16">IF($BC$3="計画",AX32/4,IF($BC$3="実績",AX32/($BA$7/7),""))</f>
        <v>0</v>
      </c>
      <c r="BA32" s="551"/>
      <c r="BB32" s="588"/>
      <c r="BC32" s="589"/>
      <c r="BD32" s="589"/>
      <c r="BE32" s="589"/>
      <c r="BF32" s="589"/>
      <c r="BG32" s="590"/>
    </row>
    <row r="33" spans="2:59" ht="20.25" customHeight="1" x14ac:dyDescent="0.2">
      <c r="B33" s="561"/>
      <c r="C33" s="582"/>
      <c r="D33" s="563"/>
      <c r="E33" s="567"/>
      <c r="F33" s="563"/>
      <c r="G33" s="571"/>
      <c r="H33" s="569"/>
      <c r="I33" s="569"/>
      <c r="J33" s="569"/>
      <c r="K33" s="570"/>
      <c r="L33" s="572"/>
      <c r="M33" s="573"/>
      <c r="N33" s="573"/>
      <c r="O33" s="574"/>
      <c r="P33" s="558" t="s">
        <v>352</v>
      </c>
      <c r="Q33" s="559"/>
      <c r="R33" s="560"/>
      <c r="S33" s="58" t="str">
        <f>IF(S32="","",VLOOKUP(S32,'[1]シフト記号表（勤務時間帯）'!$C$4:$K$35,9,FALSE))</f>
        <v/>
      </c>
      <c r="T33" s="59" t="str">
        <f>IF(T32="","",VLOOKUP(T32,'[1]シフト記号表（勤務時間帯）'!$C$4:$K$35,9,FALSE))</f>
        <v/>
      </c>
      <c r="U33" s="59" t="str">
        <f>IF(U32="","",VLOOKUP(U32,'[1]シフト記号表（勤務時間帯）'!$C$4:$K$35,9,FALSE))</f>
        <v/>
      </c>
      <c r="V33" s="59" t="str">
        <f>IF(V32="","",VLOOKUP(V32,'[1]シフト記号表（勤務時間帯）'!$C$4:$K$35,9,FALSE))</f>
        <v/>
      </c>
      <c r="W33" s="59" t="str">
        <f>IF(W32="","",VLOOKUP(W32,'[1]シフト記号表（勤務時間帯）'!$C$4:$K$35,9,FALSE))</f>
        <v/>
      </c>
      <c r="X33" s="59" t="str">
        <f>IF(X32="","",VLOOKUP(X32,'[1]シフト記号表（勤務時間帯）'!$C$4:$K$35,9,FALSE))</f>
        <v/>
      </c>
      <c r="Y33" s="60" t="str">
        <f>IF(Y32="","",VLOOKUP(Y32,'[1]シフト記号表（勤務時間帯）'!$C$4:$K$35,9,FALSE))</f>
        <v/>
      </c>
      <c r="Z33" s="58" t="str">
        <f>IF(Z32="","",VLOOKUP(Z32,'[1]シフト記号表（勤務時間帯）'!$C$4:$K$35,9,FALSE))</f>
        <v/>
      </c>
      <c r="AA33" s="59" t="str">
        <f>IF(AA32="","",VLOOKUP(AA32,'[1]シフト記号表（勤務時間帯）'!$C$4:$K$35,9,FALSE))</f>
        <v/>
      </c>
      <c r="AB33" s="59" t="str">
        <f>IF(AB32="","",VLOOKUP(AB32,'[1]シフト記号表（勤務時間帯）'!$C$4:$K$35,9,FALSE))</f>
        <v/>
      </c>
      <c r="AC33" s="59" t="str">
        <f>IF(AC32="","",VLOOKUP(AC32,'[1]シフト記号表（勤務時間帯）'!$C$4:$K$35,9,FALSE))</f>
        <v/>
      </c>
      <c r="AD33" s="59" t="str">
        <f>IF(AD32="","",VLOOKUP(AD32,'[1]シフト記号表（勤務時間帯）'!$C$4:$K$35,9,FALSE))</f>
        <v/>
      </c>
      <c r="AE33" s="59" t="str">
        <f>IF(AE32="","",VLOOKUP(AE32,'[1]シフト記号表（勤務時間帯）'!$C$4:$K$35,9,FALSE))</f>
        <v/>
      </c>
      <c r="AF33" s="60" t="str">
        <f>IF(AF32="","",VLOOKUP(AF32,'[1]シフト記号表（勤務時間帯）'!$C$4:$K$35,9,FALSE))</f>
        <v/>
      </c>
      <c r="AG33" s="58" t="str">
        <f>IF(AG32="","",VLOOKUP(AG32,'[1]シフト記号表（勤務時間帯）'!$C$4:$K$35,9,FALSE))</f>
        <v/>
      </c>
      <c r="AH33" s="59" t="str">
        <f>IF(AH32="","",VLOOKUP(AH32,'[1]シフト記号表（勤務時間帯）'!$C$4:$K$35,9,FALSE))</f>
        <v/>
      </c>
      <c r="AI33" s="59" t="str">
        <f>IF(AI32="","",VLOOKUP(AI32,'[1]シフト記号表（勤務時間帯）'!$C$4:$K$35,9,FALSE))</f>
        <v/>
      </c>
      <c r="AJ33" s="59" t="str">
        <f>IF(AJ32="","",VLOOKUP(AJ32,'[1]シフト記号表（勤務時間帯）'!$C$4:$K$35,9,FALSE))</f>
        <v/>
      </c>
      <c r="AK33" s="59" t="str">
        <f>IF(AK32="","",VLOOKUP(AK32,'[1]シフト記号表（勤務時間帯）'!$C$4:$K$35,9,FALSE))</f>
        <v/>
      </c>
      <c r="AL33" s="59" t="str">
        <f>IF(AL32="","",VLOOKUP(AL32,'[1]シフト記号表（勤務時間帯）'!$C$4:$K$35,9,FALSE))</f>
        <v/>
      </c>
      <c r="AM33" s="60" t="str">
        <f>IF(AM32="","",VLOOKUP(AM32,'[1]シフト記号表（勤務時間帯）'!$C$4:$K$35,9,FALSE))</f>
        <v/>
      </c>
      <c r="AN33" s="58" t="str">
        <f>IF(AN32="","",VLOOKUP(AN32,'[1]シフト記号表（勤務時間帯）'!$C$4:$K$35,9,FALSE))</f>
        <v/>
      </c>
      <c r="AO33" s="59" t="str">
        <f>IF(AO32="","",VLOOKUP(AO32,'[1]シフト記号表（勤務時間帯）'!$C$4:$K$35,9,FALSE))</f>
        <v/>
      </c>
      <c r="AP33" s="59" t="str">
        <f>IF(AP32="","",VLOOKUP(AP32,'[1]シフト記号表（勤務時間帯）'!$C$4:$K$35,9,FALSE))</f>
        <v/>
      </c>
      <c r="AQ33" s="59" t="str">
        <f>IF(AQ32="","",VLOOKUP(AQ32,'[1]シフト記号表（勤務時間帯）'!$C$4:$K$35,9,FALSE))</f>
        <v/>
      </c>
      <c r="AR33" s="59" t="str">
        <f>IF(AR32="","",VLOOKUP(AR32,'[1]シフト記号表（勤務時間帯）'!$C$4:$K$35,9,FALSE))</f>
        <v/>
      </c>
      <c r="AS33" s="59" t="str">
        <f>IF(AS32="","",VLOOKUP(AS32,'[1]シフト記号表（勤務時間帯）'!$C$4:$K$35,9,FALSE))</f>
        <v/>
      </c>
      <c r="AT33" s="60" t="str">
        <f>IF(AT32="","",VLOOKUP(AT32,'[1]シフト記号表（勤務時間帯）'!$C$4:$K$35,9,FALSE))</f>
        <v/>
      </c>
      <c r="AU33" s="58" t="str">
        <f>IF(AU32="","",VLOOKUP(AU32,'[1]シフト記号表（勤務時間帯）'!$C$4:$K$35,9,FALSE))</f>
        <v/>
      </c>
      <c r="AV33" s="59" t="str">
        <f>IF(AV32="","",VLOOKUP(AV32,'[1]シフト記号表（勤務時間帯）'!$C$4:$K$35,9,FALSE))</f>
        <v/>
      </c>
      <c r="AW33" s="60" t="str">
        <f>IF(AW32="","",VLOOKUP(AW32,'[1]シフト記号表（勤務時間帯）'!$C$4:$K$35,9,FALSE))</f>
        <v/>
      </c>
      <c r="AX33" s="548"/>
      <c r="AY33" s="549"/>
      <c r="AZ33" s="550"/>
      <c r="BA33" s="551"/>
      <c r="BB33" s="591"/>
      <c r="BC33" s="592"/>
      <c r="BD33" s="592"/>
      <c r="BE33" s="592"/>
      <c r="BF33" s="592"/>
      <c r="BG33" s="593"/>
    </row>
    <row r="34" spans="2:59" ht="20.25" customHeight="1" x14ac:dyDescent="0.2">
      <c r="B34" s="561">
        <f t="shared" ref="B34:B36" si="17">B32+1</f>
        <v>10</v>
      </c>
      <c r="C34" s="562"/>
      <c r="D34" s="563"/>
      <c r="E34" s="566"/>
      <c r="F34" s="563"/>
      <c r="G34" s="568"/>
      <c r="H34" s="569"/>
      <c r="I34" s="569"/>
      <c r="J34" s="569"/>
      <c r="K34" s="570"/>
      <c r="L34" s="572"/>
      <c r="M34" s="573"/>
      <c r="N34" s="573"/>
      <c r="O34" s="574"/>
      <c r="P34" s="545" t="s">
        <v>351</v>
      </c>
      <c r="Q34" s="546"/>
      <c r="R34" s="547"/>
      <c r="S34" s="61"/>
      <c r="T34" s="62"/>
      <c r="U34" s="62"/>
      <c r="V34" s="62"/>
      <c r="W34" s="62"/>
      <c r="X34" s="62"/>
      <c r="Y34" s="63"/>
      <c r="Z34" s="61"/>
      <c r="AA34" s="62"/>
      <c r="AB34" s="62"/>
      <c r="AC34" s="62"/>
      <c r="AD34" s="62"/>
      <c r="AE34" s="62"/>
      <c r="AF34" s="63"/>
      <c r="AG34" s="61"/>
      <c r="AH34" s="62"/>
      <c r="AI34" s="62"/>
      <c r="AJ34" s="62"/>
      <c r="AK34" s="62"/>
      <c r="AL34" s="62"/>
      <c r="AM34" s="63"/>
      <c r="AN34" s="61"/>
      <c r="AO34" s="62"/>
      <c r="AP34" s="62"/>
      <c r="AQ34" s="62"/>
      <c r="AR34" s="62"/>
      <c r="AS34" s="62"/>
      <c r="AT34" s="63"/>
      <c r="AU34" s="61"/>
      <c r="AV34" s="62"/>
      <c r="AW34" s="63"/>
      <c r="AX34" s="548">
        <f t="shared" ref="AX34" si="18">IF($BC$3="計画",SUM(S35:AT35),IF($BC$3="実績",SUM(S35:AW35),""))</f>
        <v>0</v>
      </c>
      <c r="AY34" s="549"/>
      <c r="AZ34" s="550">
        <f t="shared" ref="AZ34" si="19">IF($BC$3="計画",AX34/4,IF($BC$3="実績",AX34/($BA$7/7),""))</f>
        <v>0</v>
      </c>
      <c r="BA34" s="551"/>
      <c r="BB34" s="552"/>
      <c r="BC34" s="553"/>
      <c r="BD34" s="553"/>
      <c r="BE34" s="553"/>
      <c r="BF34" s="553"/>
      <c r="BG34" s="554"/>
    </row>
    <row r="35" spans="2:59" ht="20.25" customHeight="1" x14ac:dyDescent="0.2">
      <c r="B35" s="581"/>
      <c r="C35" s="582"/>
      <c r="D35" s="563"/>
      <c r="E35" s="583"/>
      <c r="F35" s="584"/>
      <c r="G35" s="571"/>
      <c r="H35" s="569"/>
      <c r="I35" s="569"/>
      <c r="J35" s="569"/>
      <c r="K35" s="570"/>
      <c r="L35" s="585"/>
      <c r="M35" s="586"/>
      <c r="N35" s="586"/>
      <c r="O35" s="587"/>
      <c r="P35" s="578" t="s">
        <v>352</v>
      </c>
      <c r="Q35" s="579"/>
      <c r="R35" s="580"/>
      <c r="S35" s="58" t="str">
        <f>IF(S34="","",VLOOKUP(S34,'[1]シフト記号表（勤務時間帯）'!$C$4:$K$35,9,FALSE))</f>
        <v/>
      </c>
      <c r="T35" s="59" t="str">
        <f>IF(T34="","",VLOOKUP(T34,'[1]シフト記号表（勤務時間帯）'!$C$4:$K$35,9,FALSE))</f>
        <v/>
      </c>
      <c r="U35" s="59" t="str">
        <f>IF(U34="","",VLOOKUP(U34,'[1]シフト記号表（勤務時間帯）'!$C$4:$K$35,9,FALSE))</f>
        <v/>
      </c>
      <c r="V35" s="59" t="str">
        <f>IF(V34="","",VLOOKUP(V34,'[1]シフト記号表（勤務時間帯）'!$C$4:$K$35,9,FALSE))</f>
        <v/>
      </c>
      <c r="W35" s="59" t="str">
        <f>IF(W34="","",VLOOKUP(W34,'[1]シフト記号表（勤務時間帯）'!$C$4:$K$35,9,FALSE))</f>
        <v/>
      </c>
      <c r="X35" s="59" t="str">
        <f>IF(X34="","",VLOOKUP(X34,'[1]シフト記号表（勤務時間帯）'!$C$4:$K$35,9,FALSE))</f>
        <v/>
      </c>
      <c r="Y35" s="60" t="str">
        <f>IF(Y34="","",VLOOKUP(Y34,'[1]シフト記号表（勤務時間帯）'!$C$4:$K$35,9,FALSE))</f>
        <v/>
      </c>
      <c r="Z35" s="58" t="str">
        <f>IF(Z34="","",VLOOKUP(Z34,'[1]シフト記号表（勤務時間帯）'!$C$4:$K$35,9,FALSE))</f>
        <v/>
      </c>
      <c r="AA35" s="59" t="str">
        <f>IF(AA34="","",VLOOKUP(AA34,'[1]シフト記号表（勤務時間帯）'!$C$4:$K$35,9,FALSE))</f>
        <v/>
      </c>
      <c r="AB35" s="59" t="str">
        <f>IF(AB34="","",VLOOKUP(AB34,'[1]シフト記号表（勤務時間帯）'!$C$4:$K$35,9,FALSE))</f>
        <v/>
      </c>
      <c r="AC35" s="59" t="str">
        <f>IF(AC34="","",VLOOKUP(AC34,'[1]シフト記号表（勤務時間帯）'!$C$4:$K$35,9,FALSE))</f>
        <v/>
      </c>
      <c r="AD35" s="59" t="str">
        <f>IF(AD34="","",VLOOKUP(AD34,'[1]シフト記号表（勤務時間帯）'!$C$4:$K$35,9,FALSE))</f>
        <v/>
      </c>
      <c r="AE35" s="59" t="str">
        <f>IF(AE34="","",VLOOKUP(AE34,'[1]シフト記号表（勤務時間帯）'!$C$4:$K$35,9,FALSE))</f>
        <v/>
      </c>
      <c r="AF35" s="60" t="str">
        <f>IF(AF34="","",VLOOKUP(AF34,'[1]シフト記号表（勤務時間帯）'!$C$4:$K$35,9,FALSE))</f>
        <v/>
      </c>
      <c r="AG35" s="58" t="str">
        <f>IF(AG34="","",VLOOKUP(AG34,'[1]シフト記号表（勤務時間帯）'!$C$4:$K$35,9,FALSE))</f>
        <v/>
      </c>
      <c r="AH35" s="59" t="str">
        <f>IF(AH34="","",VLOOKUP(AH34,'[1]シフト記号表（勤務時間帯）'!$C$4:$K$35,9,FALSE))</f>
        <v/>
      </c>
      <c r="AI35" s="59" t="str">
        <f>IF(AI34="","",VLOOKUP(AI34,'[1]シフト記号表（勤務時間帯）'!$C$4:$K$35,9,FALSE))</f>
        <v/>
      </c>
      <c r="AJ35" s="59" t="str">
        <f>IF(AJ34="","",VLOOKUP(AJ34,'[1]シフト記号表（勤務時間帯）'!$C$4:$K$35,9,FALSE))</f>
        <v/>
      </c>
      <c r="AK35" s="59" t="str">
        <f>IF(AK34="","",VLOOKUP(AK34,'[1]シフト記号表（勤務時間帯）'!$C$4:$K$35,9,FALSE))</f>
        <v/>
      </c>
      <c r="AL35" s="59" t="str">
        <f>IF(AL34="","",VLOOKUP(AL34,'[1]シフト記号表（勤務時間帯）'!$C$4:$K$35,9,FALSE))</f>
        <v/>
      </c>
      <c r="AM35" s="60" t="str">
        <f>IF(AM34="","",VLOOKUP(AM34,'[1]シフト記号表（勤務時間帯）'!$C$4:$K$35,9,FALSE))</f>
        <v/>
      </c>
      <c r="AN35" s="58" t="str">
        <f>IF(AN34="","",VLOOKUP(AN34,'[1]シフト記号表（勤務時間帯）'!$C$4:$K$35,9,FALSE))</f>
        <v/>
      </c>
      <c r="AO35" s="59" t="str">
        <f>IF(AO34="","",VLOOKUP(AO34,'[1]シフト記号表（勤務時間帯）'!$C$4:$K$35,9,FALSE))</f>
        <v/>
      </c>
      <c r="AP35" s="59" t="str">
        <f>IF(AP34="","",VLOOKUP(AP34,'[1]シフト記号表（勤務時間帯）'!$C$4:$K$35,9,FALSE))</f>
        <v/>
      </c>
      <c r="AQ35" s="59" t="str">
        <f>IF(AQ34="","",VLOOKUP(AQ34,'[1]シフト記号表（勤務時間帯）'!$C$4:$K$35,9,FALSE))</f>
        <v/>
      </c>
      <c r="AR35" s="59" t="str">
        <f>IF(AR34="","",VLOOKUP(AR34,'[1]シフト記号表（勤務時間帯）'!$C$4:$K$35,9,FALSE))</f>
        <v/>
      </c>
      <c r="AS35" s="59" t="str">
        <f>IF(AS34="","",VLOOKUP(AS34,'[1]シフト記号表（勤務時間帯）'!$C$4:$K$35,9,FALSE))</f>
        <v/>
      </c>
      <c r="AT35" s="60" t="str">
        <f>IF(AT34="","",VLOOKUP(AT34,'[1]シフト記号表（勤務時間帯）'!$C$4:$K$35,9,FALSE))</f>
        <v/>
      </c>
      <c r="AU35" s="58" t="str">
        <f>IF(AU34="","",VLOOKUP(AU34,'[1]シフト記号表（勤務時間帯）'!$C$4:$K$35,9,FALSE))</f>
        <v/>
      </c>
      <c r="AV35" s="59" t="str">
        <f>IF(AV34="","",VLOOKUP(AV34,'[1]シフト記号表（勤務時間帯）'!$C$4:$K$35,9,FALSE))</f>
        <v/>
      </c>
      <c r="AW35" s="60" t="str">
        <f>IF(AW34="","",VLOOKUP(AW34,'[1]シフト記号表（勤務時間帯）'!$C$4:$K$35,9,FALSE))</f>
        <v/>
      </c>
      <c r="AX35" s="548"/>
      <c r="AY35" s="549"/>
      <c r="AZ35" s="550"/>
      <c r="BA35" s="551"/>
      <c r="BB35" s="575"/>
      <c r="BC35" s="576"/>
      <c r="BD35" s="576"/>
      <c r="BE35" s="576"/>
      <c r="BF35" s="576"/>
      <c r="BG35" s="577"/>
    </row>
    <row r="36" spans="2:59" ht="20.25" customHeight="1" x14ac:dyDescent="0.2">
      <c r="B36" s="561">
        <f t="shared" si="17"/>
        <v>11</v>
      </c>
      <c r="C36" s="562"/>
      <c r="D36" s="563"/>
      <c r="E36" s="566"/>
      <c r="F36" s="563"/>
      <c r="G36" s="568"/>
      <c r="H36" s="569"/>
      <c r="I36" s="569"/>
      <c r="J36" s="569"/>
      <c r="K36" s="570"/>
      <c r="L36" s="572"/>
      <c r="M36" s="573"/>
      <c r="N36" s="573"/>
      <c r="O36" s="574"/>
      <c r="P36" s="545" t="s">
        <v>351</v>
      </c>
      <c r="Q36" s="546"/>
      <c r="R36" s="547"/>
      <c r="S36" s="61"/>
      <c r="T36" s="62"/>
      <c r="U36" s="62"/>
      <c r="V36" s="62"/>
      <c r="W36" s="62"/>
      <c r="X36" s="62"/>
      <c r="Y36" s="63"/>
      <c r="Z36" s="61"/>
      <c r="AA36" s="62"/>
      <c r="AB36" s="62"/>
      <c r="AC36" s="62"/>
      <c r="AD36" s="62"/>
      <c r="AE36" s="62"/>
      <c r="AF36" s="63"/>
      <c r="AG36" s="61"/>
      <c r="AH36" s="62"/>
      <c r="AI36" s="62"/>
      <c r="AJ36" s="62"/>
      <c r="AK36" s="62"/>
      <c r="AL36" s="62"/>
      <c r="AM36" s="63"/>
      <c r="AN36" s="61"/>
      <c r="AO36" s="62"/>
      <c r="AP36" s="62"/>
      <c r="AQ36" s="62"/>
      <c r="AR36" s="62"/>
      <c r="AS36" s="62"/>
      <c r="AT36" s="63"/>
      <c r="AU36" s="61"/>
      <c r="AV36" s="62"/>
      <c r="AW36" s="63"/>
      <c r="AX36" s="548">
        <f t="shared" ref="AX36" si="20">IF($BC$3="計画",SUM(S37:AT37),IF($BC$3="実績",SUM(S37:AW37),""))</f>
        <v>0</v>
      </c>
      <c r="AY36" s="549"/>
      <c r="AZ36" s="550">
        <f t="shared" ref="AZ36" si="21">IF($BC$3="計画",AX36/4,IF($BC$3="実績",AX36/($BA$7/7),""))</f>
        <v>0</v>
      </c>
      <c r="BA36" s="551"/>
      <c r="BB36" s="552"/>
      <c r="BC36" s="553"/>
      <c r="BD36" s="553"/>
      <c r="BE36" s="553"/>
      <c r="BF36" s="553"/>
      <c r="BG36" s="554"/>
    </row>
    <row r="37" spans="2:59" ht="20.25" customHeight="1" x14ac:dyDescent="0.2">
      <c r="B37" s="581"/>
      <c r="C37" s="582"/>
      <c r="D37" s="563"/>
      <c r="E37" s="583"/>
      <c r="F37" s="584"/>
      <c r="G37" s="571"/>
      <c r="H37" s="569"/>
      <c r="I37" s="569"/>
      <c r="J37" s="569"/>
      <c r="K37" s="570"/>
      <c r="L37" s="585"/>
      <c r="M37" s="586"/>
      <c r="N37" s="586"/>
      <c r="O37" s="587"/>
      <c r="P37" s="578" t="s">
        <v>352</v>
      </c>
      <c r="Q37" s="579"/>
      <c r="R37" s="580"/>
      <c r="S37" s="58" t="str">
        <f>IF(S36="","",VLOOKUP(S36,'[1]シフト記号表（勤務時間帯）'!$C$4:$K$35,9,FALSE))</f>
        <v/>
      </c>
      <c r="T37" s="59" t="str">
        <f>IF(T36="","",VLOOKUP(T36,'[1]シフト記号表（勤務時間帯）'!$C$4:$K$35,9,FALSE))</f>
        <v/>
      </c>
      <c r="U37" s="59" t="str">
        <f>IF(U36="","",VLOOKUP(U36,'[1]シフト記号表（勤務時間帯）'!$C$4:$K$35,9,FALSE))</f>
        <v/>
      </c>
      <c r="V37" s="59" t="str">
        <f>IF(V36="","",VLOOKUP(V36,'[1]シフト記号表（勤務時間帯）'!$C$4:$K$35,9,FALSE))</f>
        <v/>
      </c>
      <c r="W37" s="59" t="str">
        <f>IF(W36="","",VLOOKUP(W36,'[1]シフト記号表（勤務時間帯）'!$C$4:$K$35,9,FALSE))</f>
        <v/>
      </c>
      <c r="X37" s="59" t="str">
        <f>IF(X36="","",VLOOKUP(X36,'[1]シフト記号表（勤務時間帯）'!$C$4:$K$35,9,FALSE))</f>
        <v/>
      </c>
      <c r="Y37" s="60" t="str">
        <f>IF(Y36="","",VLOOKUP(Y36,'[1]シフト記号表（勤務時間帯）'!$C$4:$K$35,9,FALSE))</f>
        <v/>
      </c>
      <c r="Z37" s="58" t="str">
        <f>IF(Z36="","",VLOOKUP(Z36,'[1]シフト記号表（勤務時間帯）'!$C$4:$K$35,9,FALSE))</f>
        <v/>
      </c>
      <c r="AA37" s="59" t="str">
        <f>IF(AA36="","",VLOOKUP(AA36,'[1]シフト記号表（勤務時間帯）'!$C$4:$K$35,9,FALSE))</f>
        <v/>
      </c>
      <c r="AB37" s="59" t="str">
        <f>IF(AB36="","",VLOOKUP(AB36,'[1]シフト記号表（勤務時間帯）'!$C$4:$K$35,9,FALSE))</f>
        <v/>
      </c>
      <c r="AC37" s="59" t="str">
        <f>IF(AC36="","",VLOOKUP(AC36,'[1]シフト記号表（勤務時間帯）'!$C$4:$K$35,9,FALSE))</f>
        <v/>
      </c>
      <c r="AD37" s="59" t="str">
        <f>IF(AD36="","",VLOOKUP(AD36,'[1]シフト記号表（勤務時間帯）'!$C$4:$K$35,9,FALSE))</f>
        <v/>
      </c>
      <c r="AE37" s="59" t="str">
        <f>IF(AE36="","",VLOOKUP(AE36,'[1]シフト記号表（勤務時間帯）'!$C$4:$K$35,9,FALSE))</f>
        <v/>
      </c>
      <c r="AF37" s="60" t="str">
        <f>IF(AF36="","",VLOOKUP(AF36,'[1]シフト記号表（勤務時間帯）'!$C$4:$K$35,9,FALSE))</f>
        <v/>
      </c>
      <c r="AG37" s="58" t="str">
        <f>IF(AG36="","",VLOOKUP(AG36,'[1]シフト記号表（勤務時間帯）'!$C$4:$K$35,9,FALSE))</f>
        <v/>
      </c>
      <c r="AH37" s="59" t="str">
        <f>IF(AH36="","",VLOOKUP(AH36,'[1]シフト記号表（勤務時間帯）'!$C$4:$K$35,9,FALSE))</f>
        <v/>
      </c>
      <c r="AI37" s="59" t="str">
        <f>IF(AI36="","",VLOOKUP(AI36,'[1]シフト記号表（勤務時間帯）'!$C$4:$K$35,9,FALSE))</f>
        <v/>
      </c>
      <c r="AJ37" s="59" t="str">
        <f>IF(AJ36="","",VLOOKUP(AJ36,'[1]シフト記号表（勤務時間帯）'!$C$4:$K$35,9,FALSE))</f>
        <v/>
      </c>
      <c r="AK37" s="59" t="str">
        <f>IF(AK36="","",VLOOKUP(AK36,'[1]シフト記号表（勤務時間帯）'!$C$4:$K$35,9,FALSE))</f>
        <v/>
      </c>
      <c r="AL37" s="59" t="str">
        <f>IF(AL36="","",VLOOKUP(AL36,'[1]シフト記号表（勤務時間帯）'!$C$4:$K$35,9,FALSE))</f>
        <v/>
      </c>
      <c r="AM37" s="60" t="str">
        <f>IF(AM36="","",VLOOKUP(AM36,'[1]シフト記号表（勤務時間帯）'!$C$4:$K$35,9,FALSE))</f>
        <v/>
      </c>
      <c r="AN37" s="58" t="str">
        <f>IF(AN36="","",VLOOKUP(AN36,'[1]シフト記号表（勤務時間帯）'!$C$4:$K$35,9,FALSE))</f>
        <v/>
      </c>
      <c r="AO37" s="59" t="str">
        <f>IF(AO36="","",VLOOKUP(AO36,'[1]シフト記号表（勤務時間帯）'!$C$4:$K$35,9,FALSE))</f>
        <v/>
      </c>
      <c r="AP37" s="59" t="str">
        <f>IF(AP36="","",VLOOKUP(AP36,'[1]シフト記号表（勤務時間帯）'!$C$4:$K$35,9,FALSE))</f>
        <v/>
      </c>
      <c r="AQ37" s="59" t="str">
        <f>IF(AQ36="","",VLOOKUP(AQ36,'[1]シフト記号表（勤務時間帯）'!$C$4:$K$35,9,FALSE))</f>
        <v/>
      </c>
      <c r="AR37" s="59" t="str">
        <f>IF(AR36="","",VLOOKUP(AR36,'[1]シフト記号表（勤務時間帯）'!$C$4:$K$35,9,FALSE))</f>
        <v/>
      </c>
      <c r="AS37" s="59" t="str">
        <f>IF(AS36="","",VLOOKUP(AS36,'[1]シフト記号表（勤務時間帯）'!$C$4:$K$35,9,FALSE))</f>
        <v/>
      </c>
      <c r="AT37" s="60" t="str">
        <f>IF(AT36="","",VLOOKUP(AT36,'[1]シフト記号表（勤務時間帯）'!$C$4:$K$35,9,FALSE))</f>
        <v/>
      </c>
      <c r="AU37" s="58" t="str">
        <f>IF(AU36="","",VLOOKUP(AU36,'[1]シフト記号表（勤務時間帯）'!$C$4:$K$35,9,FALSE))</f>
        <v/>
      </c>
      <c r="AV37" s="59" t="str">
        <f>IF(AV36="","",VLOOKUP(AV36,'[1]シフト記号表（勤務時間帯）'!$C$4:$K$35,9,FALSE))</f>
        <v/>
      </c>
      <c r="AW37" s="60" t="str">
        <f>IF(AW36="","",VLOOKUP(AW36,'[1]シフト記号表（勤務時間帯）'!$C$4:$K$35,9,FALSE))</f>
        <v/>
      </c>
      <c r="AX37" s="548"/>
      <c r="AY37" s="549"/>
      <c r="AZ37" s="550"/>
      <c r="BA37" s="551"/>
      <c r="BB37" s="575"/>
      <c r="BC37" s="576"/>
      <c r="BD37" s="576"/>
      <c r="BE37" s="576"/>
      <c r="BF37" s="576"/>
      <c r="BG37" s="577"/>
    </row>
    <row r="38" spans="2:59" ht="20.25" customHeight="1" x14ac:dyDescent="0.2">
      <c r="B38" s="561">
        <f>B36+1</f>
        <v>12</v>
      </c>
      <c r="C38" s="562"/>
      <c r="D38" s="563"/>
      <c r="E38" s="566"/>
      <c r="F38" s="563"/>
      <c r="G38" s="568"/>
      <c r="H38" s="569"/>
      <c r="I38" s="569"/>
      <c r="J38" s="569"/>
      <c r="K38" s="570"/>
      <c r="L38" s="572"/>
      <c r="M38" s="573"/>
      <c r="N38" s="573"/>
      <c r="O38" s="574"/>
      <c r="P38" s="545" t="s">
        <v>351</v>
      </c>
      <c r="Q38" s="546"/>
      <c r="R38" s="547"/>
      <c r="S38" s="61"/>
      <c r="T38" s="62"/>
      <c r="U38" s="62"/>
      <c r="V38" s="62"/>
      <c r="W38" s="62"/>
      <c r="X38" s="62"/>
      <c r="Y38" s="63"/>
      <c r="Z38" s="61"/>
      <c r="AA38" s="62"/>
      <c r="AB38" s="62"/>
      <c r="AC38" s="62"/>
      <c r="AD38" s="62"/>
      <c r="AE38" s="62"/>
      <c r="AF38" s="63"/>
      <c r="AG38" s="61"/>
      <c r="AH38" s="62"/>
      <c r="AI38" s="62"/>
      <c r="AJ38" s="62"/>
      <c r="AK38" s="62"/>
      <c r="AL38" s="62"/>
      <c r="AM38" s="63"/>
      <c r="AN38" s="61"/>
      <c r="AO38" s="62"/>
      <c r="AP38" s="62"/>
      <c r="AQ38" s="62"/>
      <c r="AR38" s="62"/>
      <c r="AS38" s="62"/>
      <c r="AT38" s="63"/>
      <c r="AU38" s="61"/>
      <c r="AV38" s="62"/>
      <c r="AW38" s="63"/>
      <c r="AX38" s="548">
        <f t="shared" ref="AX38" si="22">IF($BC$3="計画",SUM(S39:AT39),IF($BC$3="実績",SUM(S39:AW39),""))</f>
        <v>0</v>
      </c>
      <c r="AY38" s="549"/>
      <c r="AZ38" s="550">
        <f t="shared" ref="AZ38" si="23">IF($BC$3="計画",AX38/4,IF($BC$3="実績",AX38/($BA$7/7),""))</f>
        <v>0</v>
      </c>
      <c r="BA38" s="551"/>
      <c r="BB38" s="552"/>
      <c r="BC38" s="553"/>
      <c r="BD38" s="553"/>
      <c r="BE38" s="553"/>
      <c r="BF38" s="553"/>
      <c r="BG38" s="554"/>
    </row>
    <row r="39" spans="2:59" ht="20.25" customHeight="1" x14ac:dyDescent="0.2">
      <c r="B39" s="581"/>
      <c r="C39" s="582"/>
      <c r="D39" s="563"/>
      <c r="E39" s="583"/>
      <c r="F39" s="584"/>
      <c r="G39" s="571"/>
      <c r="H39" s="569"/>
      <c r="I39" s="569"/>
      <c r="J39" s="569"/>
      <c r="K39" s="570"/>
      <c r="L39" s="585"/>
      <c r="M39" s="586"/>
      <c r="N39" s="586"/>
      <c r="O39" s="587"/>
      <c r="P39" s="578" t="s">
        <v>352</v>
      </c>
      <c r="Q39" s="579"/>
      <c r="R39" s="580"/>
      <c r="S39" s="58" t="str">
        <f>IF(S38="","",VLOOKUP(S38,'[1]シフト記号表（勤務時間帯）'!$C$4:$K$35,9,FALSE))</f>
        <v/>
      </c>
      <c r="T39" s="59" t="str">
        <f>IF(T38="","",VLOOKUP(T38,'[1]シフト記号表（勤務時間帯）'!$C$4:$K$35,9,FALSE))</f>
        <v/>
      </c>
      <c r="U39" s="59" t="str">
        <f>IF(U38="","",VLOOKUP(U38,'[1]シフト記号表（勤務時間帯）'!$C$4:$K$35,9,FALSE))</f>
        <v/>
      </c>
      <c r="V39" s="59" t="str">
        <f>IF(V38="","",VLOOKUP(V38,'[1]シフト記号表（勤務時間帯）'!$C$4:$K$35,9,FALSE))</f>
        <v/>
      </c>
      <c r="W39" s="59" t="str">
        <f>IF(W38="","",VLOOKUP(W38,'[1]シフト記号表（勤務時間帯）'!$C$4:$K$35,9,FALSE))</f>
        <v/>
      </c>
      <c r="X39" s="59" t="str">
        <f>IF(X38="","",VLOOKUP(X38,'[1]シフト記号表（勤務時間帯）'!$C$4:$K$35,9,FALSE))</f>
        <v/>
      </c>
      <c r="Y39" s="60" t="str">
        <f>IF(Y38="","",VLOOKUP(Y38,'[1]シフト記号表（勤務時間帯）'!$C$4:$K$35,9,FALSE))</f>
        <v/>
      </c>
      <c r="Z39" s="58" t="str">
        <f>IF(Z38="","",VLOOKUP(Z38,'[1]シフト記号表（勤務時間帯）'!$C$4:$K$35,9,FALSE))</f>
        <v/>
      </c>
      <c r="AA39" s="59" t="str">
        <f>IF(AA38="","",VLOOKUP(AA38,'[1]シフト記号表（勤務時間帯）'!$C$4:$K$35,9,FALSE))</f>
        <v/>
      </c>
      <c r="AB39" s="59" t="str">
        <f>IF(AB38="","",VLOOKUP(AB38,'[1]シフト記号表（勤務時間帯）'!$C$4:$K$35,9,FALSE))</f>
        <v/>
      </c>
      <c r="AC39" s="59" t="str">
        <f>IF(AC38="","",VLOOKUP(AC38,'[1]シフト記号表（勤務時間帯）'!$C$4:$K$35,9,FALSE))</f>
        <v/>
      </c>
      <c r="AD39" s="59" t="str">
        <f>IF(AD38="","",VLOOKUP(AD38,'[1]シフト記号表（勤務時間帯）'!$C$4:$K$35,9,FALSE))</f>
        <v/>
      </c>
      <c r="AE39" s="59" t="str">
        <f>IF(AE38="","",VLOOKUP(AE38,'[1]シフト記号表（勤務時間帯）'!$C$4:$K$35,9,FALSE))</f>
        <v/>
      </c>
      <c r="AF39" s="60" t="str">
        <f>IF(AF38="","",VLOOKUP(AF38,'[1]シフト記号表（勤務時間帯）'!$C$4:$K$35,9,FALSE))</f>
        <v/>
      </c>
      <c r="AG39" s="58" t="str">
        <f>IF(AG38="","",VLOOKUP(AG38,'[1]シフト記号表（勤務時間帯）'!$C$4:$K$35,9,FALSE))</f>
        <v/>
      </c>
      <c r="AH39" s="59" t="str">
        <f>IF(AH38="","",VLOOKUP(AH38,'[1]シフト記号表（勤務時間帯）'!$C$4:$K$35,9,FALSE))</f>
        <v/>
      </c>
      <c r="AI39" s="59" t="str">
        <f>IF(AI38="","",VLOOKUP(AI38,'[1]シフト記号表（勤務時間帯）'!$C$4:$K$35,9,FALSE))</f>
        <v/>
      </c>
      <c r="AJ39" s="59" t="str">
        <f>IF(AJ38="","",VLOOKUP(AJ38,'[1]シフト記号表（勤務時間帯）'!$C$4:$K$35,9,FALSE))</f>
        <v/>
      </c>
      <c r="AK39" s="59" t="str">
        <f>IF(AK38="","",VLOOKUP(AK38,'[1]シフト記号表（勤務時間帯）'!$C$4:$K$35,9,FALSE))</f>
        <v/>
      </c>
      <c r="AL39" s="59" t="str">
        <f>IF(AL38="","",VLOOKUP(AL38,'[1]シフト記号表（勤務時間帯）'!$C$4:$K$35,9,FALSE))</f>
        <v/>
      </c>
      <c r="AM39" s="60" t="str">
        <f>IF(AM38="","",VLOOKUP(AM38,'[1]シフト記号表（勤務時間帯）'!$C$4:$K$35,9,FALSE))</f>
        <v/>
      </c>
      <c r="AN39" s="58" t="str">
        <f>IF(AN38="","",VLOOKUP(AN38,'[1]シフト記号表（勤務時間帯）'!$C$4:$K$35,9,FALSE))</f>
        <v/>
      </c>
      <c r="AO39" s="59" t="str">
        <f>IF(AO38="","",VLOOKUP(AO38,'[1]シフト記号表（勤務時間帯）'!$C$4:$K$35,9,FALSE))</f>
        <v/>
      </c>
      <c r="AP39" s="59" t="str">
        <f>IF(AP38="","",VLOOKUP(AP38,'[1]シフト記号表（勤務時間帯）'!$C$4:$K$35,9,FALSE))</f>
        <v/>
      </c>
      <c r="AQ39" s="59" t="str">
        <f>IF(AQ38="","",VLOOKUP(AQ38,'[1]シフト記号表（勤務時間帯）'!$C$4:$K$35,9,FALSE))</f>
        <v/>
      </c>
      <c r="AR39" s="59" t="str">
        <f>IF(AR38="","",VLOOKUP(AR38,'[1]シフト記号表（勤務時間帯）'!$C$4:$K$35,9,FALSE))</f>
        <v/>
      </c>
      <c r="AS39" s="59" t="str">
        <f>IF(AS38="","",VLOOKUP(AS38,'[1]シフト記号表（勤務時間帯）'!$C$4:$K$35,9,FALSE))</f>
        <v/>
      </c>
      <c r="AT39" s="60" t="str">
        <f>IF(AT38="","",VLOOKUP(AT38,'[1]シフト記号表（勤務時間帯）'!$C$4:$K$35,9,FALSE))</f>
        <v/>
      </c>
      <c r="AU39" s="58" t="str">
        <f>IF(AU38="","",VLOOKUP(AU38,'[1]シフト記号表（勤務時間帯）'!$C$4:$K$35,9,FALSE))</f>
        <v/>
      </c>
      <c r="AV39" s="59" t="str">
        <f>IF(AV38="","",VLOOKUP(AV38,'[1]シフト記号表（勤務時間帯）'!$C$4:$K$35,9,FALSE))</f>
        <v/>
      </c>
      <c r="AW39" s="60" t="str">
        <f>IF(AW38="","",VLOOKUP(AW38,'[1]シフト記号表（勤務時間帯）'!$C$4:$K$35,9,FALSE))</f>
        <v/>
      </c>
      <c r="AX39" s="548"/>
      <c r="AY39" s="549"/>
      <c r="AZ39" s="550"/>
      <c r="BA39" s="551"/>
      <c r="BB39" s="575"/>
      <c r="BC39" s="576"/>
      <c r="BD39" s="576"/>
      <c r="BE39" s="576"/>
      <c r="BF39" s="576"/>
      <c r="BG39" s="577"/>
    </row>
    <row r="40" spans="2:59" ht="20.25" customHeight="1" x14ac:dyDescent="0.2">
      <c r="B40" s="561">
        <f>B38+1</f>
        <v>13</v>
      </c>
      <c r="C40" s="562"/>
      <c r="D40" s="563"/>
      <c r="E40" s="566"/>
      <c r="F40" s="563"/>
      <c r="G40" s="568"/>
      <c r="H40" s="569"/>
      <c r="I40" s="569"/>
      <c r="J40" s="569"/>
      <c r="K40" s="570"/>
      <c r="L40" s="572"/>
      <c r="M40" s="573"/>
      <c r="N40" s="573"/>
      <c r="O40" s="574"/>
      <c r="P40" s="545" t="s">
        <v>351</v>
      </c>
      <c r="Q40" s="546"/>
      <c r="R40" s="547"/>
      <c r="S40" s="61"/>
      <c r="T40" s="62"/>
      <c r="U40" s="62"/>
      <c r="V40" s="62"/>
      <c r="W40" s="62"/>
      <c r="X40" s="62"/>
      <c r="Y40" s="63"/>
      <c r="Z40" s="61"/>
      <c r="AA40" s="62"/>
      <c r="AB40" s="62"/>
      <c r="AC40" s="62"/>
      <c r="AD40" s="62"/>
      <c r="AE40" s="62"/>
      <c r="AF40" s="63"/>
      <c r="AG40" s="61"/>
      <c r="AH40" s="62"/>
      <c r="AI40" s="62"/>
      <c r="AJ40" s="62"/>
      <c r="AK40" s="62"/>
      <c r="AL40" s="62"/>
      <c r="AM40" s="63"/>
      <c r="AN40" s="61"/>
      <c r="AO40" s="62"/>
      <c r="AP40" s="62"/>
      <c r="AQ40" s="62"/>
      <c r="AR40" s="62"/>
      <c r="AS40" s="62"/>
      <c r="AT40" s="63"/>
      <c r="AU40" s="61"/>
      <c r="AV40" s="62"/>
      <c r="AW40" s="63"/>
      <c r="AX40" s="548">
        <f t="shared" ref="AX40" si="24">IF($BC$3="計画",SUM(S41:AT41),IF($BC$3="実績",SUM(S41:AW41),""))</f>
        <v>0</v>
      </c>
      <c r="AY40" s="549"/>
      <c r="AZ40" s="550">
        <f t="shared" ref="AZ40" si="25">IF($BC$3="計画",AX40/4,IF($BC$3="実績",AX40/($BA$7/7),""))</f>
        <v>0</v>
      </c>
      <c r="BA40" s="551"/>
      <c r="BB40" s="552"/>
      <c r="BC40" s="553"/>
      <c r="BD40" s="553"/>
      <c r="BE40" s="553"/>
      <c r="BF40" s="553"/>
      <c r="BG40" s="554"/>
    </row>
    <row r="41" spans="2:59" ht="20.25" customHeight="1" x14ac:dyDescent="0.2">
      <c r="B41" s="581"/>
      <c r="C41" s="582"/>
      <c r="D41" s="563"/>
      <c r="E41" s="583"/>
      <c r="F41" s="584"/>
      <c r="G41" s="571"/>
      <c r="H41" s="569"/>
      <c r="I41" s="569"/>
      <c r="J41" s="569"/>
      <c r="K41" s="570"/>
      <c r="L41" s="585"/>
      <c r="M41" s="586"/>
      <c r="N41" s="586"/>
      <c r="O41" s="587"/>
      <c r="P41" s="578" t="s">
        <v>352</v>
      </c>
      <c r="Q41" s="579"/>
      <c r="R41" s="580"/>
      <c r="S41" s="58" t="str">
        <f>IF(S40="","",VLOOKUP(S40,'[1]シフト記号表（勤務時間帯）'!$C$4:$K$35,9,FALSE))</f>
        <v/>
      </c>
      <c r="T41" s="59" t="str">
        <f>IF(T40="","",VLOOKUP(T40,'[1]シフト記号表（勤務時間帯）'!$C$4:$K$35,9,FALSE))</f>
        <v/>
      </c>
      <c r="U41" s="59" t="str">
        <f>IF(U40="","",VLOOKUP(U40,'[1]シフト記号表（勤務時間帯）'!$C$4:$K$35,9,FALSE))</f>
        <v/>
      </c>
      <c r="V41" s="59" t="str">
        <f>IF(V40="","",VLOOKUP(V40,'[1]シフト記号表（勤務時間帯）'!$C$4:$K$35,9,FALSE))</f>
        <v/>
      </c>
      <c r="W41" s="59" t="str">
        <f>IF(W40="","",VLOOKUP(W40,'[1]シフト記号表（勤務時間帯）'!$C$4:$K$35,9,FALSE))</f>
        <v/>
      </c>
      <c r="X41" s="59" t="str">
        <f>IF(X40="","",VLOOKUP(X40,'[1]シフト記号表（勤務時間帯）'!$C$4:$K$35,9,FALSE))</f>
        <v/>
      </c>
      <c r="Y41" s="60" t="str">
        <f>IF(Y40="","",VLOOKUP(Y40,'[1]シフト記号表（勤務時間帯）'!$C$4:$K$35,9,FALSE))</f>
        <v/>
      </c>
      <c r="Z41" s="58" t="str">
        <f>IF(Z40="","",VLOOKUP(Z40,'[1]シフト記号表（勤務時間帯）'!$C$4:$K$35,9,FALSE))</f>
        <v/>
      </c>
      <c r="AA41" s="59" t="str">
        <f>IF(AA40="","",VLOOKUP(AA40,'[1]シフト記号表（勤務時間帯）'!$C$4:$K$35,9,FALSE))</f>
        <v/>
      </c>
      <c r="AB41" s="59" t="str">
        <f>IF(AB40="","",VLOOKUP(AB40,'[1]シフト記号表（勤務時間帯）'!$C$4:$K$35,9,FALSE))</f>
        <v/>
      </c>
      <c r="AC41" s="59" t="str">
        <f>IF(AC40="","",VLOOKUP(AC40,'[1]シフト記号表（勤務時間帯）'!$C$4:$K$35,9,FALSE))</f>
        <v/>
      </c>
      <c r="AD41" s="59" t="str">
        <f>IF(AD40="","",VLOOKUP(AD40,'[1]シフト記号表（勤務時間帯）'!$C$4:$K$35,9,FALSE))</f>
        <v/>
      </c>
      <c r="AE41" s="59" t="str">
        <f>IF(AE40="","",VLOOKUP(AE40,'[1]シフト記号表（勤務時間帯）'!$C$4:$K$35,9,FALSE))</f>
        <v/>
      </c>
      <c r="AF41" s="60" t="str">
        <f>IF(AF40="","",VLOOKUP(AF40,'[1]シフト記号表（勤務時間帯）'!$C$4:$K$35,9,FALSE))</f>
        <v/>
      </c>
      <c r="AG41" s="58" t="str">
        <f>IF(AG40="","",VLOOKUP(AG40,'[1]シフト記号表（勤務時間帯）'!$C$4:$K$35,9,FALSE))</f>
        <v/>
      </c>
      <c r="AH41" s="59" t="str">
        <f>IF(AH40="","",VLOOKUP(AH40,'[1]シフト記号表（勤務時間帯）'!$C$4:$K$35,9,FALSE))</f>
        <v/>
      </c>
      <c r="AI41" s="59" t="str">
        <f>IF(AI40="","",VLOOKUP(AI40,'[1]シフト記号表（勤務時間帯）'!$C$4:$K$35,9,FALSE))</f>
        <v/>
      </c>
      <c r="AJ41" s="59" t="str">
        <f>IF(AJ40="","",VLOOKUP(AJ40,'[1]シフト記号表（勤務時間帯）'!$C$4:$K$35,9,FALSE))</f>
        <v/>
      </c>
      <c r="AK41" s="59" t="str">
        <f>IF(AK40="","",VLOOKUP(AK40,'[1]シフト記号表（勤務時間帯）'!$C$4:$K$35,9,FALSE))</f>
        <v/>
      </c>
      <c r="AL41" s="59" t="str">
        <f>IF(AL40="","",VLOOKUP(AL40,'[1]シフト記号表（勤務時間帯）'!$C$4:$K$35,9,FALSE))</f>
        <v/>
      </c>
      <c r="AM41" s="60" t="str">
        <f>IF(AM40="","",VLOOKUP(AM40,'[1]シフト記号表（勤務時間帯）'!$C$4:$K$35,9,FALSE))</f>
        <v/>
      </c>
      <c r="AN41" s="58" t="str">
        <f>IF(AN40="","",VLOOKUP(AN40,'[1]シフト記号表（勤務時間帯）'!$C$4:$K$35,9,FALSE))</f>
        <v/>
      </c>
      <c r="AO41" s="59" t="str">
        <f>IF(AO40="","",VLOOKUP(AO40,'[1]シフト記号表（勤務時間帯）'!$C$4:$K$35,9,FALSE))</f>
        <v/>
      </c>
      <c r="AP41" s="59" t="str">
        <f>IF(AP40="","",VLOOKUP(AP40,'[1]シフト記号表（勤務時間帯）'!$C$4:$K$35,9,FALSE))</f>
        <v/>
      </c>
      <c r="AQ41" s="59" t="str">
        <f>IF(AQ40="","",VLOOKUP(AQ40,'[1]シフト記号表（勤務時間帯）'!$C$4:$K$35,9,FALSE))</f>
        <v/>
      </c>
      <c r="AR41" s="59" t="str">
        <f>IF(AR40="","",VLOOKUP(AR40,'[1]シフト記号表（勤務時間帯）'!$C$4:$K$35,9,FALSE))</f>
        <v/>
      </c>
      <c r="AS41" s="59" t="str">
        <f>IF(AS40="","",VLOOKUP(AS40,'[1]シフト記号表（勤務時間帯）'!$C$4:$K$35,9,FALSE))</f>
        <v/>
      </c>
      <c r="AT41" s="60" t="str">
        <f>IF(AT40="","",VLOOKUP(AT40,'[1]シフト記号表（勤務時間帯）'!$C$4:$K$35,9,FALSE))</f>
        <v/>
      </c>
      <c r="AU41" s="58" t="str">
        <f>IF(AU40="","",VLOOKUP(AU40,'[1]シフト記号表（勤務時間帯）'!$C$4:$K$35,9,FALSE))</f>
        <v/>
      </c>
      <c r="AV41" s="59" t="str">
        <f>IF(AV40="","",VLOOKUP(AV40,'[1]シフト記号表（勤務時間帯）'!$C$4:$K$35,9,FALSE))</f>
        <v/>
      </c>
      <c r="AW41" s="60" t="str">
        <f>IF(AW40="","",VLOOKUP(AW40,'[1]シフト記号表（勤務時間帯）'!$C$4:$K$35,9,FALSE))</f>
        <v/>
      </c>
      <c r="AX41" s="548"/>
      <c r="AY41" s="549"/>
      <c r="AZ41" s="550"/>
      <c r="BA41" s="551"/>
      <c r="BB41" s="575"/>
      <c r="BC41" s="576"/>
      <c r="BD41" s="576"/>
      <c r="BE41" s="576"/>
      <c r="BF41" s="576"/>
      <c r="BG41" s="577"/>
    </row>
    <row r="42" spans="2:59" ht="20.25" customHeight="1" x14ac:dyDescent="0.2">
      <c r="B42" s="561">
        <f>B40+1</f>
        <v>14</v>
      </c>
      <c r="C42" s="562"/>
      <c r="D42" s="563"/>
      <c r="E42" s="566"/>
      <c r="F42" s="563"/>
      <c r="G42" s="568"/>
      <c r="H42" s="569"/>
      <c r="I42" s="569"/>
      <c r="J42" s="569"/>
      <c r="K42" s="570"/>
      <c r="L42" s="572"/>
      <c r="M42" s="573"/>
      <c r="N42" s="573"/>
      <c r="O42" s="574"/>
      <c r="P42" s="545" t="s">
        <v>351</v>
      </c>
      <c r="Q42" s="546"/>
      <c r="R42" s="547"/>
      <c r="S42" s="61"/>
      <c r="T42" s="62"/>
      <c r="U42" s="62"/>
      <c r="V42" s="62"/>
      <c r="W42" s="62"/>
      <c r="X42" s="62"/>
      <c r="Y42" s="63"/>
      <c r="Z42" s="61"/>
      <c r="AA42" s="62"/>
      <c r="AB42" s="62"/>
      <c r="AC42" s="62"/>
      <c r="AD42" s="62"/>
      <c r="AE42" s="62"/>
      <c r="AF42" s="63"/>
      <c r="AG42" s="61"/>
      <c r="AH42" s="62"/>
      <c r="AI42" s="62"/>
      <c r="AJ42" s="62"/>
      <c r="AK42" s="62"/>
      <c r="AL42" s="62"/>
      <c r="AM42" s="63"/>
      <c r="AN42" s="61"/>
      <c r="AO42" s="62"/>
      <c r="AP42" s="62"/>
      <c r="AQ42" s="62"/>
      <c r="AR42" s="62"/>
      <c r="AS42" s="62"/>
      <c r="AT42" s="63"/>
      <c r="AU42" s="61"/>
      <c r="AV42" s="62"/>
      <c r="AW42" s="63"/>
      <c r="AX42" s="548">
        <f t="shared" ref="AX42" si="26">IF($BC$3="計画",SUM(S43:AT43),IF($BC$3="実績",SUM(S43:AW43),""))</f>
        <v>0</v>
      </c>
      <c r="AY42" s="549"/>
      <c r="AZ42" s="550">
        <f t="shared" ref="AZ42" si="27">IF($BC$3="計画",AX42/4,IF($BC$3="実績",AX42/($BA$7/7),""))</f>
        <v>0</v>
      </c>
      <c r="BA42" s="551"/>
      <c r="BB42" s="552"/>
      <c r="BC42" s="553"/>
      <c r="BD42" s="553"/>
      <c r="BE42" s="553"/>
      <c r="BF42" s="553"/>
      <c r="BG42" s="554"/>
    </row>
    <row r="43" spans="2:59" ht="20.25" customHeight="1" x14ac:dyDescent="0.2">
      <c r="B43" s="581"/>
      <c r="C43" s="582"/>
      <c r="D43" s="563"/>
      <c r="E43" s="583"/>
      <c r="F43" s="584"/>
      <c r="G43" s="571"/>
      <c r="H43" s="569"/>
      <c r="I43" s="569"/>
      <c r="J43" s="569"/>
      <c r="K43" s="570"/>
      <c r="L43" s="585"/>
      <c r="M43" s="586"/>
      <c r="N43" s="586"/>
      <c r="O43" s="587"/>
      <c r="P43" s="578" t="s">
        <v>352</v>
      </c>
      <c r="Q43" s="579"/>
      <c r="R43" s="580"/>
      <c r="S43" s="58" t="str">
        <f>IF(S42="","",VLOOKUP(S42,'[1]シフト記号表（勤務時間帯）'!$C$4:$K$35,9,FALSE))</f>
        <v/>
      </c>
      <c r="T43" s="59" t="str">
        <f>IF(T42="","",VLOOKUP(T42,'[1]シフト記号表（勤務時間帯）'!$C$4:$K$35,9,FALSE))</f>
        <v/>
      </c>
      <c r="U43" s="59" t="str">
        <f>IF(U42="","",VLOOKUP(U42,'[1]シフト記号表（勤務時間帯）'!$C$4:$K$35,9,FALSE))</f>
        <v/>
      </c>
      <c r="V43" s="59" t="str">
        <f>IF(V42="","",VLOOKUP(V42,'[1]シフト記号表（勤務時間帯）'!$C$4:$K$35,9,FALSE))</f>
        <v/>
      </c>
      <c r="W43" s="59" t="str">
        <f>IF(W42="","",VLOOKUP(W42,'[1]シフト記号表（勤務時間帯）'!$C$4:$K$35,9,FALSE))</f>
        <v/>
      </c>
      <c r="X43" s="59" t="str">
        <f>IF(X42="","",VLOOKUP(X42,'[1]シフト記号表（勤務時間帯）'!$C$4:$K$35,9,FALSE))</f>
        <v/>
      </c>
      <c r="Y43" s="60" t="str">
        <f>IF(Y42="","",VLOOKUP(Y42,'[1]シフト記号表（勤務時間帯）'!$C$4:$K$35,9,FALSE))</f>
        <v/>
      </c>
      <c r="Z43" s="58" t="str">
        <f>IF(Z42="","",VLOOKUP(Z42,'[1]シフト記号表（勤務時間帯）'!$C$4:$K$35,9,FALSE))</f>
        <v/>
      </c>
      <c r="AA43" s="59" t="str">
        <f>IF(AA42="","",VLOOKUP(AA42,'[1]シフト記号表（勤務時間帯）'!$C$4:$K$35,9,FALSE))</f>
        <v/>
      </c>
      <c r="AB43" s="59" t="str">
        <f>IF(AB42="","",VLOOKUP(AB42,'[1]シフト記号表（勤務時間帯）'!$C$4:$K$35,9,FALSE))</f>
        <v/>
      </c>
      <c r="AC43" s="59" t="str">
        <f>IF(AC42="","",VLOOKUP(AC42,'[1]シフト記号表（勤務時間帯）'!$C$4:$K$35,9,FALSE))</f>
        <v/>
      </c>
      <c r="AD43" s="59" t="str">
        <f>IF(AD42="","",VLOOKUP(AD42,'[1]シフト記号表（勤務時間帯）'!$C$4:$K$35,9,FALSE))</f>
        <v/>
      </c>
      <c r="AE43" s="59" t="str">
        <f>IF(AE42="","",VLOOKUP(AE42,'[1]シフト記号表（勤務時間帯）'!$C$4:$K$35,9,FALSE))</f>
        <v/>
      </c>
      <c r="AF43" s="60" t="str">
        <f>IF(AF42="","",VLOOKUP(AF42,'[1]シフト記号表（勤務時間帯）'!$C$4:$K$35,9,FALSE))</f>
        <v/>
      </c>
      <c r="AG43" s="58" t="str">
        <f>IF(AG42="","",VLOOKUP(AG42,'[1]シフト記号表（勤務時間帯）'!$C$4:$K$35,9,FALSE))</f>
        <v/>
      </c>
      <c r="AH43" s="59" t="str">
        <f>IF(AH42="","",VLOOKUP(AH42,'[1]シフト記号表（勤務時間帯）'!$C$4:$K$35,9,FALSE))</f>
        <v/>
      </c>
      <c r="AI43" s="59" t="str">
        <f>IF(AI42="","",VLOOKUP(AI42,'[1]シフト記号表（勤務時間帯）'!$C$4:$K$35,9,FALSE))</f>
        <v/>
      </c>
      <c r="AJ43" s="59" t="str">
        <f>IF(AJ42="","",VLOOKUP(AJ42,'[1]シフト記号表（勤務時間帯）'!$C$4:$K$35,9,FALSE))</f>
        <v/>
      </c>
      <c r="AK43" s="59" t="str">
        <f>IF(AK42="","",VLOOKUP(AK42,'[1]シフト記号表（勤務時間帯）'!$C$4:$K$35,9,FALSE))</f>
        <v/>
      </c>
      <c r="AL43" s="59" t="str">
        <f>IF(AL42="","",VLOOKUP(AL42,'[1]シフト記号表（勤務時間帯）'!$C$4:$K$35,9,FALSE))</f>
        <v/>
      </c>
      <c r="AM43" s="60" t="str">
        <f>IF(AM42="","",VLOOKUP(AM42,'[1]シフト記号表（勤務時間帯）'!$C$4:$K$35,9,FALSE))</f>
        <v/>
      </c>
      <c r="AN43" s="58" t="str">
        <f>IF(AN42="","",VLOOKUP(AN42,'[1]シフト記号表（勤務時間帯）'!$C$4:$K$35,9,FALSE))</f>
        <v/>
      </c>
      <c r="AO43" s="59" t="str">
        <f>IF(AO42="","",VLOOKUP(AO42,'[1]シフト記号表（勤務時間帯）'!$C$4:$K$35,9,FALSE))</f>
        <v/>
      </c>
      <c r="AP43" s="59" t="str">
        <f>IF(AP42="","",VLOOKUP(AP42,'[1]シフト記号表（勤務時間帯）'!$C$4:$K$35,9,FALSE))</f>
        <v/>
      </c>
      <c r="AQ43" s="59" t="str">
        <f>IF(AQ42="","",VLOOKUP(AQ42,'[1]シフト記号表（勤務時間帯）'!$C$4:$K$35,9,FALSE))</f>
        <v/>
      </c>
      <c r="AR43" s="59" t="str">
        <f>IF(AR42="","",VLOOKUP(AR42,'[1]シフト記号表（勤務時間帯）'!$C$4:$K$35,9,FALSE))</f>
        <v/>
      </c>
      <c r="AS43" s="59" t="str">
        <f>IF(AS42="","",VLOOKUP(AS42,'[1]シフト記号表（勤務時間帯）'!$C$4:$K$35,9,FALSE))</f>
        <v/>
      </c>
      <c r="AT43" s="60" t="str">
        <f>IF(AT42="","",VLOOKUP(AT42,'[1]シフト記号表（勤務時間帯）'!$C$4:$K$35,9,FALSE))</f>
        <v/>
      </c>
      <c r="AU43" s="58" t="str">
        <f>IF(AU42="","",VLOOKUP(AU42,'[1]シフト記号表（勤務時間帯）'!$C$4:$K$35,9,FALSE))</f>
        <v/>
      </c>
      <c r="AV43" s="59" t="str">
        <f>IF(AV42="","",VLOOKUP(AV42,'[1]シフト記号表（勤務時間帯）'!$C$4:$K$35,9,FALSE))</f>
        <v/>
      </c>
      <c r="AW43" s="60" t="str">
        <f>IF(AW42="","",VLOOKUP(AW42,'[1]シフト記号表（勤務時間帯）'!$C$4:$K$35,9,FALSE))</f>
        <v/>
      </c>
      <c r="AX43" s="548"/>
      <c r="AY43" s="549"/>
      <c r="AZ43" s="550"/>
      <c r="BA43" s="551"/>
      <c r="BB43" s="575"/>
      <c r="BC43" s="576"/>
      <c r="BD43" s="576"/>
      <c r="BE43" s="576"/>
      <c r="BF43" s="576"/>
      <c r="BG43" s="577"/>
    </row>
    <row r="44" spans="2:59" ht="20.25" customHeight="1" x14ac:dyDescent="0.2">
      <c r="B44" s="561">
        <f>B42+1</f>
        <v>15</v>
      </c>
      <c r="C44" s="562"/>
      <c r="D44" s="563"/>
      <c r="E44" s="566"/>
      <c r="F44" s="563"/>
      <c r="G44" s="568"/>
      <c r="H44" s="569"/>
      <c r="I44" s="569"/>
      <c r="J44" s="569"/>
      <c r="K44" s="570"/>
      <c r="L44" s="572"/>
      <c r="M44" s="573"/>
      <c r="N44" s="573"/>
      <c r="O44" s="574"/>
      <c r="P44" s="545" t="s">
        <v>351</v>
      </c>
      <c r="Q44" s="546"/>
      <c r="R44" s="547"/>
      <c r="S44" s="61"/>
      <c r="T44" s="62"/>
      <c r="U44" s="62"/>
      <c r="V44" s="62"/>
      <c r="W44" s="62"/>
      <c r="X44" s="62"/>
      <c r="Y44" s="63"/>
      <c r="Z44" s="61"/>
      <c r="AA44" s="62"/>
      <c r="AB44" s="62"/>
      <c r="AC44" s="62"/>
      <c r="AD44" s="62"/>
      <c r="AE44" s="62"/>
      <c r="AF44" s="63"/>
      <c r="AG44" s="61"/>
      <c r="AH44" s="62"/>
      <c r="AI44" s="62"/>
      <c r="AJ44" s="62"/>
      <c r="AK44" s="62"/>
      <c r="AL44" s="62"/>
      <c r="AM44" s="63"/>
      <c r="AN44" s="61"/>
      <c r="AO44" s="62"/>
      <c r="AP44" s="62"/>
      <c r="AQ44" s="62"/>
      <c r="AR44" s="62"/>
      <c r="AS44" s="62"/>
      <c r="AT44" s="63"/>
      <c r="AU44" s="61"/>
      <c r="AV44" s="62"/>
      <c r="AW44" s="63"/>
      <c r="AX44" s="548">
        <f t="shared" ref="AX44" si="28">IF($BC$3="計画",SUM(S45:AT45),IF($BC$3="実績",SUM(S45:AW45),""))</f>
        <v>0</v>
      </c>
      <c r="AY44" s="549"/>
      <c r="AZ44" s="550">
        <f t="shared" ref="AZ44" si="29">IF($BC$3="計画",AX44/4,IF($BC$3="実績",AX44/($BA$7/7),""))</f>
        <v>0</v>
      </c>
      <c r="BA44" s="551"/>
      <c r="BB44" s="552"/>
      <c r="BC44" s="553"/>
      <c r="BD44" s="553"/>
      <c r="BE44" s="553"/>
      <c r="BF44" s="553"/>
      <c r="BG44" s="554"/>
    </row>
    <row r="45" spans="2:59" ht="20.25" customHeight="1" x14ac:dyDescent="0.2">
      <c r="B45" s="581"/>
      <c r="C45" s="582"/>
      <c r="D45" s="563"/>
      <c r="E45" s="583"/>
      <c r="F45" s="584"/>
      <c r="G45" s="571"/>
      <c r="H45" s="569"/>
      <c r="I45" s="569"/>
      <c r="J45" s="569"/>
      <c r="K45" s="570"/>
      <c r="L45" s="585"/>
      <c r="M45" s="586"/>
      <c r="N45" s="586"/>
      <c r="O45" s="587"/>
      <c r="P45" s="578" t="s">
        <v>352</v>
      </c>
      <c r="Q45" s="579"/>
      <c r="R45" s="580"/>
      <c r="S45" s="58" t="str">
        <f>IF(S44="","",VLOOKUP(S44,'[1]シフト記号表（勤務時間帯）'!$C$4:$K$35,9,FALSE))</f>
        <v/>
      </c>
      <c r="T45" s="59" t="str">
        <f>IF(T44="","",VLOOKUP(T44,'[1]シフト記号表（勤務時間帯）'!$C$4:$K$35,9,FALSE))</f>
        <v/>
      </c>
      <c r="U45" s="59" t="str">
        <f>IF(U44="","",VLOOKUP(U44,'[1]シフト記号表（勤務時間帯）'!$C$4:$K$35,9,FALSE))</f>
        <v/>
      </c>
      <c r="V45" s="59" t="str">
        <f>IF(V44="","",VLOOKUP(V44,'[1]シフト記号表（勤務時間帯）'!$C$4:$K$35,9,FALSE))</f>
        <v/>
      </c>
      <c r="W45" s="59" t="str">
        <f>IF(W44="","",VLOOKUP(W44,'[1]シフト記号表（勤務時間帯）'!$C$4:$K$35,9,FALSE))</f>
        <v/>
      </c>
      <c r="X45" s="59" t="str">
        <f>IF(X44="","",VLOOKUP(X44,'[1]シフト記号表（勤務時間帯）'!$C$4:$K$35,9,FALSE))</f>
        <v/>
      </c>
      <c r="Y45" s="60" t="str">
        <f>IF(Y44="","",VLOOKUP(Y44,'[1]シフト記号表（勤務時間帯）'!$C$4:$K$35,9,FALSE))</f>
        <v/>
      </c>
      <c r="Z45" s="58" t="str">
        <f>IF(Z44="","",VLOOKUP(Z44,'[1]シフト記号表（勤務時間帯）'!$C$4:$K$35,9,FALSE))</f>
        <v/>
      </c>
      <c r="AA45" s="59" t="str">
        <f>IF(AA44="","",VLOOKUP(AA44,'[1]シフト記号表（勤務時間帯）'!$C$4:$K$35,9,FALSE))</f>
        <v/>
      </c>
      <c r="AB45" s="59" t="str">
        <f>IF(AB44="","",VLOOKUP(AB44,'[1]シフト記号表（勤務時間帯）'!$C$4:$K$35,9,FALSE))</f>
        <v/>
      </c>
      <c r="AC45" s="59" t="str">
        <f>IF(AC44="","",VLOOKUP(AC44,'[1]シフト記号表（勤務時間帯）'!$C$4:$K$35,9,FALSE))</f>
        <v/>
      </c>
      <c r="AD45" s="59" t="str">
        <f>IF(AD44="","",VLOOKUP(AD44,'[1]シフト記号表（勤務時間帯）'!$C$4:$K$35,9,FALSE))</f>
        <v/>
      </c>
      <c r="AE45" s="59" t="str">
        <f>IF(AE44="","",VLOOKUP(AE44,'[1]シフト記号表（勤務時間帯）'!$C$4:$K$35,9,FALSE))</f>
        <v/>
      </c>
      <c r="AF45" s="60" t="str">
        <f>IF(AF44="","",VLOOKUP(AF44,'[1]シフト記号表（勤務時間帯）'!$C$4:$K$35,9,FALSE))</f>
        <v/>
      </c>
      <c r="AG45" s="58" t="str">
        <f>IF(AG44="","",VLOOKUP(AG44,'[1]シフト記号表（勤務時間帯）'!$C$4:$K$35,9,FALSE))</f>
        <v/>
      </c>
      <c r="AH45" s="59" t="str">
        <f>IF(AH44="","",VLOOKUP(AH44,'[1]シフト記号表（勤務時間帯）'!$C$4:$K$35,9,FALSE))</f>
        <v/>
      </c>
      <c r="AI45" s="59" t="str">
        <f>IF(AI44="","",VLOOKUP(AI44,'[1]シフト記号表（勤務時間帯）'!$C$4:$K$35,9,FALSE))</f>
        <v/>
      </c>
      <c r="AJ45" s="59" t="str">
        <f>IF(AJ44="","",VLOOKUP(AJ44,'[1]シフト記号表（勤務時間帯）'!$C$4:$K$35,9,FALSE))</f>
        <v/>
      </c>
      <c r="AK45" s="59" t="str">
        <f>IF(AK44="","",VLOOKUP(AK44,'[1]シフト記号表（勤務時間帯）'!$C$4:$K$35,9,FALSE))</f>
        <v/>
      </c>
      <c r="AL45" s="59" t="str">
        <f>IF(AL44="","",VLOOKUP(AL44,'[1]シフト記号表（勤務時間帯）'!$C$4:$K$35,9,FALSE))</f>
        <v/>
      </c>
      <c r="AM45" s="60" t="str">
        <f>IF(AM44="","",VLOOKUP(AM44,'[1]シフト記号表（勤務時間帯）'!$C$4:$K$35,9,FALSE))</f>
        <v/>
      </c>
      <c r="AN45" s="58" t="str">
        <f>IF(AN44="","",VLOOKUP(AN44,'[1]シフト記号表（勤務時間帯）'!$C$4:$K$35,9,FALSE))</f>
        <v/>
      </c>
      <c r="AO45" s="59" t="str">
        <f>IF(AO44="","",VLOOKUP(AO44,'[1]シフト記号表（勤務時間帯）'!$C$4:$K$35,9,FALSE))</f>
        <v/>
      </c>
      <c r="AP45" s="59" t="str">
        <f>IF(AP44="","",VLOOKUP(AP44,'[1]シフト記号表（勤務時間帯）'!$C$4:$K$35,9,FALSE))</f>
        <v/>
      </c>
      <c r="AQ45" s="59" t="str">
        <f>IF(AQ44="","",VLOOKUP(AQ44,'[1]シフト記号表（勤務時間帯）'!$C$4:$K$35,9,FALSE))</f>
        <v/>
      </c>
      <c r="AR45" s="59" t="str">
        <f>IF(AR44="","",VLOOKUP(AR44,'[1]シフト記号表（勤務時間帯）'!$C$4:$K$35,9,FALSE))</f>
        <v/>
      </c>
      <c r="AS45" s="59" t="str">
        <f>IF(AS44="","",VLOOKUP(AS44,'[1]シフト記号表（勤務時間帯）'!$C$4:$K$35,9,FALSE))</f>
        <v/>
      </c>
      <c r="AT45" s="60" t="str">
        <f>IF(AT44="","",VLOOKUP(AT44,'[1]シフト記号表（勤務時間帯）'!$C$4:$K$35,9,FALSE))</f>
        <v/>
      </c>
      <c r="AU45" s="58" t="str">
        <f>IF(AU44="","",VLOOKUP(AU44,'[1]シフト記号表（勤務時間帯）'!$C$4:$K$35,9,FALSE))</f>
        <v/>
      </c>
      <c r="AV45" s="59" t="str">
        <f>IF(AV44="","",VLOOKUP(AV44,'[1]シフト記号表（勤務時間帯）'!$C$4:$K$35,9,FALSE))</f>
        <v/>
      </c>
      <c r="AW45" s="60" t="str">
        <f>IF(AW44="","",VLOOKUP(AW44,'[1]シフト記号表（勤務時間帯）'!$C$4:$K$35,9,FALSE))</f>
        <v/>
      </c>
      <c r="AX45" s="548"/>
      <c r="AY45" s="549"/>
      <c r="AZ45" s="550"/>
      <c r="BA45" s="551"/>
      <c r="BB45" s="575"/>
      <c r="BC45" s="576"/>
      <c r="BD45" s="576"/>
      <c r="BE45" s="576"/>
      <c r="BF45" s="576"/>
      <c r="BG45" s="577"/>
    </row>
    <row r="46" spans="2:59" ht="20.25" customHeight="1" x14ac:dyDescent="0.2">
      <c r="B46" s="561">
        <f>B44+1</f>
        <v>16</v>
      </c>
      <c r="C46" s="562"/>
      <c r="D46" s="563"/>
      <c r="E46" s="566"/>
      <c r="F46" s="563"/>
      <c r="G46" s="568"/>
      <c r="H46" s="569"/>
      <c r="I46" s="569"/>
      <c r="J46" s="569"/>
      <c r="K46" s="570"/>
      <c r="L46" s="572"/>
      <c r="M46" s="573"/>
      <c r="N46" s="573"/>
      <c r="O46" s="574"/>
      <c r="P46" s="545" t="s">
        <v>351</v>
      </c>
      <c r="Q46" s="546"/>
      <c r="R46" s="547"/>
      <c r="S46" s="61"/>
      <c r="T46" s="62"/>
      <c r="U46" s="62"/>
      <c r="V46" s="62"/>
      <c r="W46" s="62"/>
      <c r="X46" s="62"/>
      <c r="Y46" s="63"/>
      <c r="Z46" s="61"/>
      <c r="AA46" s="62"/>
      <c r="AB46" s="62"/>
      <c r="AC46" s="62"/>
      <c r="AD46" s="62"/>
      <c r="AE46" s="62"/>
      <c r="AF46" s="63"/>
      <c r="AG46" s="61"/>
      <c r="AH46" s="62"/>
      <c r="AI46" s="62"/>
      <c r="AJ46" s="62"/>
      <c r="AK46" s="62"/>
      <c r="AL46" s="62"/>
      <c r="AM46" s="63"/>
      <c r="AN46" s="61"/>
      <c r="AO46" s="62"/>
      <c r="AP46" s="62"/>
      <c r="AQ46" s="62"/>
      <c r="AR46" s="62"/>
      <c r="AS46" s="62"/>
      <c r="AT46" s="63"/>
      <c r="AU46" s="61"/>
      <c r="AV46" s="62"/>
      <c r="AW46" s="63"/>
      <c r="AX46" s="548">
        <f t="shared" ref="AX46" si="30">IF($BC$3="計画",SUM(S47:AT47),IF($BC$3="実績",SUM(S47:AW47),""))</f>
        <v>0</v>
      </c>
      <c r="AY46" s="549"/>
      <c r="AZ46" s="550">
        <f t="shared" ref="AZ46" si="31">IF($BC$3="計画",AX46/4,IF($BC$3="実績",AX46/($BA$7/7),""))</f>
        <v>0</v>
      </c>
      <c r="BA46" s="551"/>
      <c r="BB46" s="552"/>
      <c r="BC46" s="553"/>
      <c r="BD46" s="553"/>
      <c r="BE46" s="553"/>
      <c r="BF46" s="553"/>
      <c r="BG46" s="554"/>
    </row>
    <row r="47" spans="2:59" ht="20.25" customHeight="1" x14ac:dyDescent="0.2">
      <c r="B47" s="581"/>
      <c r="C47" s="582"/>
      <c r="D47" s="563"/>
      <c r="E47" s="583"/>
      <c r="F47" s="584"/>
      <c r="G47" s="571"/>
      <c r="H47" s="569"/>
      <c r="I47" s="569"/>
      <c r="J47" s="569"/>
      <c r="K47" s="570"/>
      <c r="L47" s="585"/>
      <c r="M47" s="586"/>
      <c r="N47" s="586"/>
      <c r="O47" s="587"/>
      <c r="P47" s="578" t="s">
        <v>352</v>
      </c>
      <c r="Q47" s="579"/>
      <c r="R47" s="580"/>
      <c r="S47" s="58" t="str">
        <f>IF(S46="","",VLOOKUP(S46,'[1]シフト記号表（勤務時間帯）'!$C$4:$K$35,9,FALSE))</f>
        <v/>
      </c>
      <c r="T47" s="59" t="str">
        <f>IF(T46="","",VLOOKUP(T46,'[1]シフト記号表（勤務時間帯）'!$C$4:$K$35,9,FALSE))</f>
        <v/>
      </c>
      <c r="U47" s="59" t="str">
        <f>IF(U46="","",VLOOKUP(U46,'[1]シフト記号表（勤務時間帯）'!$C$4:$K$35,9,FALSE))</f>
        <v/>
      </c>
      <c r="V47" s="59" t="str">
        <f>IF(V46="","",VLOOKUP(V46,'[1]シフト記号表（勤務時間帯）'!$C$4:$K$35,9,FALSE))</f>
        <v/>
      </c>
      <c r="W47" s="59" t="str">
        <f>IF(W46="","",VLOOKUP(W46,'[1]シフト記号表（勤務時間帯）'!$C$4:$K$35,9,FALSE))</f>
        <v/>
      </c>
      <c r="X47" s="59" t="str">
        <f>IF(X46="","",VLOOKUP(X46,'[1]シフト記号表（勤務時間帯）'!$C$4:$K$35,9,FALSE))</f>
        <v/>
      </c>
      <c r="Y47" s="60" t="str">
        <f>IF(Y46="","",VLOOKUP(Y46,'[1]シフト記号表（勤務時間帯）'!$C$4:$K$35,9,FALSE))</f>
        <v/>
      </c>
      <c r="Z47" s="58" t="str">
        <f>IF(Z46="","",VLOOKUP(Z46,'[1]シフト記号表（勤務時間帯）'!$C$4:$K$35,9,FALSE))</f>
        <v/>
      </c>
      <c r="AA47" s="59" t="str">
        <f>IF(AA46="","",VLOOKUP(AA46,'[1]シフト記号表（勤務時間帯）'!$C$4:$K$35,9,FALSE))</f>
        <v/>
      </c>
      <c r="AB47" s="59" t="str">
        <f>IF(AB46="","",VLOOKUP(AB46,'[1]シフト記号表（勤務時間帯）'!$C$4:$K$35,9,FALSE))</f>
        <v/>
      </c>
      <c r="AC47" s="59" t="str">
        <f>IF(AC46="","",VLOOKUP(AC46,'[1]シフト記号表（勤務時間帯）'!$C$4:$K$35,9,FALSE))</f>
        <v/>
      </c>
      <c r="AD47" s="59" t="str">
        <f>IF(AD46="","",VLOOKUP(AD46,'[1]シフト記号表（勤務時間帯）'!$C$4:$K$35,9,FALSE))</f>
        <v/>
      </c>
      <c r="AE47" s="59" t="str">
        <f>IF(AE46="","",VLOOKUP(AE46,'[1]シフト記号表（勤務時間帯）'!$C$4:$K$35,9,FALSE))</f>
        <v/>
      </c>
      <c r="AF47" s="60" t="str">
        <f>IF(AF46="","",VLOOKUP(AF46,'[1]シフト記号表（勤務時間帯）'!$C$4:$K$35,9,FALSE))</f>
        <v/>
      </c>
      <c r="AG47" s="58" t="str">
        <f>IF(AG46="","",VLOOKUP(AG46,'[1]シフト記号表（勤務時間帯）'!$C$4:$K$35,9,FALSE))</f>
        <v/>
      </c>
      <c r="AH47" s="59" t="str">
        <f>IF(AH46="","",VLOOKUP(AH46,'[1]シフト記号表（勤務時間帯）'!$C$4:$K$35,9,FALSE))</f>
        <v/>
      </c>
      <c r="AI47" s="59" t="str">
        <f>IF(AI46="","",VLOOKUP(AI46,'[1]シフト記号表（勤務時間帯）'!$C$4:$K$35,9,FALSE))</f>
        <v/>
      </c>
      <c r="AJ47" s="59" t="str">
        <f>IF(AJ46="","",VLOOKUP(AJ46,'[1]シフト記号表（勤務時間帯）'!$C$4:$K$35,9,FALSE))</f>
        <v/>
      </c>
      <c r="AK47" s="59" t="str">
        <f>IF(AK46="","",VLOOKUP(AK46,'[1]シフト記号表（勤務時間帯）'!$C$4:$K$35,9,FALSE))</f>
        <v/>
      </c>
      <c r="AL47" s="59" t="str">
        <f>IF(AL46="","",VLOOKUP(AL46,'[1]シフト記号表（勤務時間帯）'!$C$4:$K$35,9,FALSE))</f>
        <v/>
      </c>
      <c r="AM47" s="60" t="str">
        <f>IF(AM46="","",VLOOKUP(AM46,'[1]シフト記号表（勤務時間帯）'!$C$4:$K$35,9,FALSE))</f>
        <v/>
      </c>
      <c r="AN47" s="58" t="str">
        <f>IF(AN46="","",VLOOKUP(AN46,'[1]シフト記号表（勤務時間帯）'!$C$4:$K$35,9,FALSE))</f>
        <v/>
      </c>
      <c r="AO47" s="59" t="str">
        <f>IF(AO46="","",VLOOKUP(AO46,'[1]シフト記号表（勤務時間帯）'!$C$4:$K$35,9,FALSE))</f>
        <v/>
      </c>
      <c r="AP47" s="59" t="str">
        <f>IF(AP46="","",VLOOKUP(AP46,'[1]シフト記号表（勤務時間帯）'!$C$4:$K$35,9,FALSE))</f>
        <v/>
      </c>
      <c r="AQ47" s="59" t="str">
        <f>IF(AQ46="","",VLOOKUP(AQ46,'[1]シフト記号表（勤務時間帯）'!$C$4:$K$35,9,FALSE))</f>
        <v/>
      </c>
      <c r="AR47" s="59" t="str">
        <f>IF(AR46="","",VLOOKUP(AR46,'[1]シフト記号表（勤務時間帯）'!$C$4:$K$35,9,FALSE))</f>
        <v/>
      </c>
      <c r="AS47" s="59" t="str">
        <f>IF(AS46="","",VLOOKUP(AS46,'[1]シフト記号表（勤務時間帯）'!$C$4:$K$35,9,FALSE))</f>
        <v/>
      </c>
      <c r="AT47" s="60" t="str">
        <f>IF(AT46="","",VLOOKUP(AT46,'[1]シフト記号表（勤務時間帯）'!$C$4:$K$35,9,FALSE))</f>
        <v/>
      </c>
      <c r="AU47" s="58" t="str">
        <f>IF(AU46="","",VLOOKUP(AU46,'[1]シフト記号表（勤務時間帯）'!$C$4:$K$35,9,FALSE))</f>
        <v/>
      </c>
      <c r="AV47" s="59" t="str">
        <f>IF(AV46="","",VLOOKUP(AV46,'[1]シフト記号表（勤務時間帯）'!$C$4:$K$35,9,FALSE))</f>
        <v/>
      </c>
      <c r="AW47" s="60" t="str">
        <f>IF(AW46="","",VLOOKUP(AW46,'[1]シフト記号表（勤務時間帯）'!$C$4:$K$35,9,FALSE))</f>
        <v/>
      </c>
      <c r="AX47" s="548"/>
      <c r="AY47" s="549"/>
      <c r="AZ47" s="550"/>
      <c r="BA47" s="551"/>
      <c r="BB47" s="575"/>
      <c r="BC47" s="576"/>
      <c r="BD47" s="576"/>
      <c r="BE47" s="576"/>
      <c r="BF47" s="576"/>
      <c r="BG47" s="577"/>
    </row>
    <row r="48" spans="2:59" ht="20.25" customHeight="1" x14ac:dyDescent="0.2">
      <c r="B48" s="561">
        <f>B46+1</f>
        <v>17</v>
      </c>
      <c r="C48" s="562"/>
      <c r="D48" s="563"/>
      <c r="E48" s="566"/>
      <c r="F48" s="563"/>
      <c r="G48" s="568"/>
      <c r="H48" s="569"/>
      <c r="I48" s="569"/>
      <c r="J48" s="569"/>
      <c r="K48" s="570"/>
      <c r="L48" s="572"/>
      <c r="M48" s="573"/>
      <c r="N48" s="573"/>
      <c r="O48" s="574"/>
      <c r="P48" s="545" t="s">
        <v>351</v>
      </c>
      <c r="Q48" s="546"/>
      <c r="R48" s="547"/>
      <c r="S48" s="61"/>
      <c r="T48" s="62"/>
      <c r="U48" s="62"/>
      <c r="V48" s="62"/>
      <c r="W48" s="62"/>
      <c r="X48" s="62"/>
      <c r="Y48" s="63"/>
      <c r="Z48" s="61"/>
      <c r="AA48" s="62"/>
      <c r="AB48" s="62"/>
      <c r="AC48" s="62"/>
      <c r="AD48" s="62"/>
      <c r="AE48" s="62"/>
      <c r="AF48" s="63"/>
      <c r="AG48" s="61"/>
      <c r="AH48" s="62"/>
      <c r="AI48" s="62"/>
      <c r="AJ48" s="62"/>
      <c r="AK48" s="62"/>
      <c r="AL48" s="62"/>
      <c r="AM48" s="63"/>
      <c r="AN48" s="61"/>
      <c r="AO48" s="62"/>
      <c r="AP48" s="62"/>
      <c r="AQ48" s="62"/>
      <c r="AR48" s="62"/>
      <c r="AS48" s="62"/>
      <c r="AT48" s="63"/>
      <c r="AU48" s="61"/>
      <c r="AV48" s="62"/>
      <c r="AW48" s="63"/>
      <c r="AX48" s="548">
        <f t="shared" ref="AX48" si="32">IF($BC$3="計画",SUM(S49:AT49),IF($BC$3="実績",SUM(S49:AW49),""))</f>
        <v>0</v>
      </c>
      <c r="AY48" s="549"/>
      <c r="AZ48" s="550">
        <f t="shared" ref="AZ48" si="33">IF($BC$3="計画",AX48/4,IF($BC$3="実績",AX48/($BA$7/7),""))</f>
        <v>0</v>
      </c>
      <c r="BA48" s="551"/>
      <c r="BB48" s="552"/>
      <c r="BC48" s="553"/>
      <c r="BD48" s="553"/>
      <c r="BE48" s="553"/>
      <c r="BF48" s="553"/>
      <c r="BG48" s="554"/>
    </row>
    <row r="49" spans="1:60" ht="20.25" customHeight="1" x14ac:dyDescent="0.2">
      <c r="B49" s="581"/>
      <c r="C49" s="582"/>
      <c r="D49" s="563"/>
      <c r="E49" s="583"/>
      <c r="F49" s="584"/>
      <c r="G49" s="571"/>
      <c r="H49" s="569"/>
      <c r="I49" s="569"/>
      <c r="J49" s="569"/>
      <c r="K49" s="570"/>
      <c r="L49" s="585"/>
      <c r="M49" s="586"/>
      <c r="N49" s="586"/>
      <c r="O49" s="587"/>
      <c r="P49" s="578" t="s">
        <v>352</v>
      </c>
      <c r="Q49" s="579"/>
      <c r="R49" s="580"/>
      <c r="S49" s="58" t="str">
        <f>IF(S48="","",VLOOKUP(S48,'[1]シフト記号表（勤務時間帯）'!$C$4:$K$35,9,FALSE))</f>
        <v/>
      </c>
      <c r="T49" s="59" t="str">
        <f>IF(T48="","",VLOOKUP(T48,'[1]シフト記号表（勤務時間帯）'!$C$4:$K$35,9,FALSE))</f>
        <v/>
      </c>
      <c r="U49" s="59" t="str">
        <f>IF(U48="","",VLOOKUP(U48,'[1]シフト記号表（勤務時間帯）'!$C$4:$K$35,9,FALSE))</f>
        <v/>
      </c>
      <c r="V49" s="59" t="str">
        <f>IF(V48="","",VLOOKUP(V48,'[1]シフト記号表（勤務時間帯）'!$C$4:$K$35,9,FALSE))</f>
        <v/>
      </c>
      <c r="W49" s="59" t="str">
        <f>IF(W48="","",VLOOKUP(W48,'[1]シフト記号表（勤務時間帯）'!$C$4:$K$35,9,FALSE))</f>
        <v/>
      </c>
      <c r="X49" s="59" t="str">
        <f>IF(X48="","",VLOOKUP(X48,'[1]シフト記号表（勤務時間帯）'!$C$4:$K$35,9,FALSE))</f>
        <v/>
      </c>
      <c r="Y49" s="60" t="str">
        <f>IF(Y48="","",VLOOKUP(Y48,'[1]シフト記号表（勤務時間帯）'!$C$4:$K$35,9,FALSE))</f>
        <v/>
      </c>
      <c r="Z49" s="58" t="str">
        <f>IF(Z48="","",VLOOKUP(Z48,'[1]シフト記号表（勤務時間帯）'!$C$4:$K$35,9,FALSE))</f>
        <v/>
      </c>
      <c r="AA49" s="59" t="str">
        <f>IF(AA48="","",VLOOKUP(AA48,'[1]シフト記号表（勤務時間帯）'!$C$4:$K$35,9,FALSE))</f>
        <v/>
      </c>
      <c r="AB49" s="59" t="str">
        <f>IF(AB48="","",VLOOKUP(AB48,'[1]シフト記号表（勤務時間帯）'!$C$4:$K$35,9,FALSE))</f>
        <v/>
      </c>
      <c r="AC49" s="59" t="str">
        <f>IF(AC48="","",VLOOKUP(AC48,'[1]シフト記号表（勤務時間帯）'!$C$4:$K$35,9,FALSE))</f>
        <v/>
      </c>
      <c r="AD49" s="59" t="str">
        <f>IF(AD48="","",VLOOKUP(AD48,'[1]シフト記号表（勤務時間帯）'!$C$4:$K$35,9,FALSE))</f>
        <v/>
      </c>
      <c r="AE49" s="59" t="str">
        <f>IF(AE48="","",VLOOKUP(AE48,'[1]シフト記号表（勤務時間帯）'!$C$4:$K$35,9,FALSE))</f>
        <v/>
      </c>
      <c r="AF49" s="60" t="str">
        <f>IF(AF48="","",VLOOKUP(AF48,'[1]シフト記号表（勤務時間帯）'!$C$4:$K$35,9,FALSE))</f>
        <v/>
      </c>
      <c r="AG49" s="58" t="str">
        <f>IF(AG48="","",VLOOKUP(AG48,'[1]シフト記号表（勤務時間帯）'!$C$4:$K$35,9,FALSE))</f>
        <v/>
      </c>
      <c r="AH49" s="59" t="str">
        <f>IF(AH48="","",VLOOKUP(AH48,'[1]シフト記号表（勤務時間帯）'!$C$4:$K$35,9,FALSE))</f>
        <v/>
      </c>
      <c r="AI49" s="59" t="str">
        <f>IF(AI48="","",VLOOKUP(AI48,'[1]シフト記号表（勤務時間帯）'!$C$4:$K$35,9,FALSE))</f>
        <v/>
      </c>
      <c r="AJ49" s="59" t="str">
        <f>IF(AJ48="","",VLOOKUP(AJ48,'[1]シフト記号表（勤務時間帯）'!$C$4:$K$35,9,FALSE))</f>
        <v/>
      </c>
      <c r="AK49" s="59" t="str">
        <f>IF(AK48="","",VLOOKUP(AK48,'[1]シフト記号表（勤務時間帯）'!$C$4:$K$35,9,FALSE))</f>
        <v/>
      </c>
      <c r="AL49" s="59" t="str">
        <f>IF(AL48="","",VLOOKUP(AL48,'[1]シフト記号表（勤務時間帯）'!$C$4:$K$35,9,FALSE))</f>
        <v/>
      </c>
      <c r="AM49" s="60" t="str">
        <f>IF(AM48="","",VLOOKUP(AM48,'[1]シフト記号表（勤務時間帯）'!$C$4:$K$35,9,FALSE))</f>
        <v/>
      </c>
      <c r="AN49" s="58" t="str">
        <f>IF(AN48="","",VLOOKUP(AN48,'[1]シフト記号表（勤務時間帯）'!$C$4:$K$35,9,FALSE))</f>
        <v/>
      </c>
      <c r="AO49" s="59" t="str">
        <f>IF(AO48="","",VLOOKUP(AO48,'[1]シフト記号表（勤務時間帯）'!$C$4:$K$35,9,FALSE))</f>
        <v/>
      </c>
      <c r="AP49" s="59" t="str">
        <f>IF(AP48="","",VLOOKUP(AP48,'[1]シフト記号表（勤務時間帯）'!$C$4:$K$35,9,FALSE))</f>
        <v/>
      </c>
      <c r="AQ49" s="59" t="str">
        <f>IF(AQ48="","",VLOOKUP(AQ48,'[1]シフト記号表（勤務時間帯）'!$C$4:$K$35,9,FALSE))</f>
        <v/>
      </c>
      <c r="AR49" s="59" t="str">
        <f>IF(AR48="","",VLOOKUP(AR48,'[1]シフト記号表（勤務時間帯）'!$C$4:$K$35,9,FALSE))</f>
        <v/>
      </c>
      <c r="AS49" s="59" t="str">
        <f>IF(AS48="","",VLOOKUP(AS48,'[1]シフト記号表（勤務時間帯）'!$C$4:$K$35,9,FALSE))</f>
        <v/>
      </c>
      <c r="AT49" s="60" t="str">
        <f>IF(AT48="","",VLOOKUP(AT48,'[1]シフト記号表（勤務時間帯）'!$C$4:$K$35,9,FALSE))</f>
        <v/>
      </c>
      <c r="AU49" s="58" t="str">
        <f>IF(AU48="","",VLOOKUP(AU48,'[1]シフト記号表（勤務時間帯）'!$C$4:$K$35,9,FALSE))</f>
        <v/>
      </c>
      <c r="AV49" s="59" t="str">
        <f>IF(AV48="","",VLOOKUP(AV48,'[1]シフト記号表（勤務時間帯）'!$C$4:$K$35,9,FALSE))</f>
        <v/>
      </c>
      <c r="AW49" s="60" t="str">
        <f>IF(AW48="","",VLOOKUP(AW48,'[1]シフト記号表（勤務時間帯）'!$C$4:$K$35,9,FALSE))</f>
        <v/>
      </c>
      <c r="AX49" s="548"/>
      <c r="AY49" s="549"/>
      <c r="AZ49" s="550"/>
      <c r="BA49" s="551"/>
      <c r="BB49" s="575"/>
      <c r="BC49" s="576"/>
      <c r="BD49" s="576"/>
      <c r="BE49" s="576"/>
      <c r="BF49" s="576"/>
      <c r="BG49" s="577"/>
    </row>
    <row r="50" spans="1:60" ht="20.25" customHeight="1" x14ac:dyDescent="0.2">
      <c r="B50" s="561">
        <f>B48+1</f>
        <v>18</v>
      </c>
      <c r="C50" s="562"/>
      <c r="D50" s="563"/>
      <c r="E50" s="566"/>
      <c r="F50" s="563"/>
      <c r="G50" s="568"/>
      <c r="H50" s="569"/>
      <c r="I50" s="569"/>
      <c r="J50" s="569"/>
      <c r="K50" s="570"/>
      <c r="L50" s="572"/>
      <c r="M50" s="573"/>
      <c r="N50" s="573"/>
      <c r="O50" s="574"/>
      <c r="P50" s="545" t="s">
        <v>351</v>
      </c>
      <c r="Q50" s="546"/>
      <c r="R50" s="547"/>
      <c r="S50" s="61"/>
      <c r="T50" s="62"/>
      <c r="U50" s="62"/>
      <c r="V50" s="62"/>
      <c r="W50" s="62"/>
      <c r="X50" s="62"/>
      <c r="Y50" s="63"/>
      <c r="Z50" s="61"/>
      <c r="AA50" s="62"/>
      <c r="AB50" s="62"/>
      <c r="AC50" s="62"/>
      <c r="AD50" s="62"/>
      <c r="AE50" s="62"/>
      <c r="AF50" s="63"/>
      <c r="AG50" s="61"/>
      <c r="AH50" s="62"/>
      <c r="AI50" s="62"/>
      <c r="AJ50" s="62"/>
      <c r="AK50" s="62"/>
      <c r="AL50" s="62"/>
      <c r="AM50" s="63"/>
      <c r="AN50" s="61"/>
      <c r="AO50" s="62"/>
      <c r="AP50" s="62"/>
      <c r="AQ50" s="62"/>
      <c r="AR50" s="62"/>
      <c r="AS50" s="62"/>
      <c r="AT50" s="63"/>
      <c r="AU50" s="61"/>
      <c r="AV50" s="62"/>
      <c r="AW50" s="63"/>
      <c r="AX50" s="548">
        <f t="shared" ref="AX50" si="34">IF($BC$3="計画",SUM(S51:AT51),IF($BC$3="実績",SUM(S51:AW51),""))</f>
        <v>0</v>
      </c>
      <c r="AY50" s="549"/>
      <c r="AZ50" s="550">
        <f t="shared" ref="AZ50" si="35">IF($BC$3="計画",AX50/4,IF($BC$3="実績",AX50/($BA$7/7),""))</f>
        <v>0</v>
      </c>
      <c r="BA50" s="551"/>
      <c r="BB50" s="552"/>
      <c r="BC50" s="553"/>
      <c r="BD50" s="553"/>
      <c r="BE50" s="553"/>
      <c r="BF50" s="553"/>
      <c r="BG50" s="554"/>
    </row>
    <row r="51" spans="1:60" ht="20.25" customHeight="1" thickBot="1" x14ac:dyDescent="0.25">
      <c r="B51" s="561"/>
      <c r="C51" s="564"/>
      <c r="D51" s="565"/>
      <c r="E51" s="567"/>
      <c r="F51" s="563"/>
      <c r="G51" s="571"/>
      <c r="H51" s="569"/>
      <c r="I51" s="569"/>
      <c r="J51" s="569"/>
      <c r="K51" s="570"/>
      <c r="L51" s="572"/>
      <c r="M51" s="573"/>
      <c r="N51" s="573"/>
      <c r="O51" s="574"/>
      <c r="P51" s="558" t="s">
        <v>352</v>
      </c>
      <c r="Q51" s="559"/>
      <c r="R51" s="560"/>
      <c r="S51" s="58" t="str">
        <f>IF(S50="","",VLOOKUP(S50,'[1]シフト記号表（勤務時間帯）'!$C$4:$K$35,9,FALSE))</f>
        <v/>
      </c>
      <c r="T51" s="59" t="str">
        <f>IF(T50="","",VLOOKUP(T50,'[1]シフト記号表（勤務時間帯）'!$C$4:$K$35,9,FALSE))</f>
        <v/>
      </c>
      <c r="U51" s="59" t="str">
        <f>IF(U50="","",VLOOKUP(U50,'[1]シフト記号表（勤務時間帯）'!$C$4:$K$35,9,FALSE))</f>
        <v/>
      </c>
      <c r="V51" s="59" t="str">
        <f>IF(V50="","",VLOOKUP(V50,'[1]シフト記号表（勤務時間帯）'!$C$4:$K$35,9,FALSE))</f>
        <v/>
      </c>
      <c r="W51" s="59" t="str">
        <f>IF(W50="","",VLOOKUP(W50,'[1]シフト記号表（勤務時間帯）'!$C$4:$K$35,9,FALSE))</f>
        <v/>
      </c>
      <c r="X51" s="59" t="str">
        <f>IF(X50="","",VLOOKUP(X50,'[1]シフト記号表（勤務時間帯）'!$C$4:$K$35,9,FALSE))</f>
        <v/>
      </c>
      <c r="Y51" s="60" t="str">
        <f>IF(Y50="","",VLOOKUP(Y50,'[1]シフト記号表（勤務時間帯）'!$C$4:$K$35,9,FALSE))</f>
        <v/>
      </c>
      <c r="Z51" s="58" t="str">
        <f>IF(Z50="","",VLOOKUP(Z50,'[1]シフト記号表（勤務時間帯）'!$C$4:$K$35,9,FALSE))</f>
        <v/>
      </c>
      <c r="AA51" s="59" t="str">
        <f>IF(AA50="","",VLOOKUP(AA50,'[1]シフト記号表（勤務時間帯）'!$C$4:$K$35,9,FALSE))</f>
        <v/>
      </c>
      <c r="AB51" s="59" t="str">
        <f>IF(AB50="","",VLOOKUP(AB50,'[1]シフト記号表（勤務時間帯）'!$C$4:$K$35,9,FALSE))</f>
        <v/>
      </c>
      <c r="AC51" s="59" t="str">
        <f>IF(AC50="","",VLOOKUP(AC50,'[1]シフト記号表（勤務時間帯）'!$C$4:$K$35,9,FALSE))</f>
        <v/>
      </c>
      <c r="AD51" s="59" t="str">
        <f>IF(AD50="","",VLOOKUP(AD50,'[1]シフト記号表（勤務時間帯）'!$C$4:$K$35,9,FALSE))</f>
        <v/>
      </c>
      <c r="AE51" s="59" t="str">
        <f>IF(AE50="","",VLOOKUP(AE50,'[1]シフト記号表（勤務時間帯）'!$C$4:$K$35,9,FALSE))</f>
        <v/>
      </c>
      <c r="AF51" s="60" t="str">
        <f>IF(AF50="","",VLOOKUP(AF50,'[1]シフト記号表（勤務時間帯）'!$C$4:$K$35,9,FALSE))</f>
        <v/>
      </c>
      <c r="AG51" s="58" t="str">
        <f>IF(AG50="","",VLOOKUP(AG50,'[1]シフト記号表（勤務時間帯）'!$C$4:$K$35,9,FALSE))</f>
        <v/>
      </c>
      <c r="AH51" s="59" t="str">
        <f>IF(AH50="","",VLOOKUP(AH50,'[1]シフト記号表（勤務時間帯）'!$C$4:$K$35,9,FALSE))</f>
        <v/>
      </c>
      <c r="AI51" s="59" t="str">
        <f>IF(AI50="","",VLOOKUP(AI50,'[1]シフト記号表（勤務時間帯）'!$C$4:$K$35,9,FALSE))</f>
        <v/>
      </c>
      <c r="AJ51" s="59" t="str">
        <f>IF(AJ50="","",VLOOKUP(AJ50,'[1]シフト記号表（勤務時間帯）'!$C$4:$K$35,9,FALSE))</f>
        <v/>
      </c>
      <c r="AK51" s="59" t="str">
        <f>IF(AK50="","",VLOOKUP(AK50,'[1]シフト記号表（勤務時間帯）'!$C$4:$K$35,9,FALSE))</f>
        <v/>
      </c>
      <c r="AL51" s="59" t="str">
        <f>IF(AL50="","",VLOOKUP(AL50,'[1]シフト記号表（勤務時間帯）'!$C$4:$K$35,9,FALSE))</f>
        <v/>
      </c>
      <c r="AM51" s="60" t="str">
        <f>IF(AM50="","",VLOOKUP(AM50,'[1]シフト記号表（勤務時間帯）'!$C$4:$K$35,9,FALSE))</f>
        <v/>
      </c>
      <c r="AN51" s="58" t="str">
        <f>IF(AN50="","",VLOOKUP(AN50,'[1]シフト記号表（勤務時間帯）'!$C$4:$K$35,9,FALSE))</f>
        <v/>
      </c>
      <c r="AO51" s="59" t="str">
        <f>IF(AO50="","",VLOOKUP(AO50,'[1]シフト記号表（勤務時間帯）'!$C$4:$K$35,9,FALSE))</f>
        <v/>
      </c>
      <c r="AP51" s="59" t="str">
        <f>IF(AP50="","",VLOOKUP(AP50,'[1]シフト記号表（勤務時間帯）'!$C$4:$K$35,9,FALSE))</f>
        <v/>
      </c>
      <c r="AQ51" s="59" t="str">
        <f>IF(AQ50="","",VLOOKUP(AQ50,'[1]シフト記号表（勤務時間帯）'!$C$4:$K$35,9,FALSE))</f>
        <v/>
      </c>
      <c r="AR51" s="59" t="str">
        <f>IF(AR50="","",VLOOKUP(AR50,'[1]シフト記号表（勤務時間帯）'!$C$4:$K$35,9,FALSE))</f>
        <v/>
      </c>
      <c r="AS51" s="59" t="str">
        <f>IF(AS50="","",VLOOKUP(AS50,'[1]シフト記号表（勤務時間帯）'!$C$4:$K$35,9,FALSE))</f>
        <v/>
      </c>
      <c r="AT51" s="60" t="str">
        <f>IF(AT50="","",VLOOKUP(AT50,'[1]シフト記号表（勤務時間帯）'!$C$4:$K$35,9,FALSE))</f>
        <v/>
      </c>
      <c r="AU51" s="58" t="str">
        <f>IF(AU50="","",VLOOKUP(AU50,'[1]シフト記号表（勤務時間帯）'!$C$4:$K$35,9,FALSE))</f>
        <v/>
      </c>
      <c r="AV51" s="59" t="str">
        <f>IF(AV50="","",VLOOKUP(AV50,'[1]シフト記号表（勤務時間帯）'!$C$4:$K$35,9,FALSE))</f>
        <v/>
      </c>
      <c r="AW51" s="60" t="str">
        <f>IF(AW50="","",VLOOKUP(AW50,'[1]シフト記号表（勤務時間帯）'!$C$4:$K$35,9,FALSE))</f>
        <v/>
      </c>
      <c r="AX51" s="548"/>
      <c r="AY51" s="549"/>
      <c r="AZ51" s="550"/>
      <c r="BA51" s="551"/>
      <c r="BB51" s="555"/>
      <c r="BC51" s="556"/>
      <c r="BD51" s="556"/>
      <c r="BE51" s="556"/>
      <c r="BF51" s="556"/>
      <c r="BG51" s="557"/>
    </row>
    <row r="52" spans="1:60" ht="20.25" customHeight="1" thickBot="1" x14ac:dyDescent="0.25">
      <c r="B52" s="64"/>
      <c r="C52" s="65"/>
      <c r="D52" s="65"/>
      <c r="E52" s="65"/>
      <c r="F52" s="65"/>
      <c r="G52" s="65"/>
      <c r="H52" s="65"/>
      <c r="I52" s="65"/>
      <c r="J52" s="65"/>
      <c r="K52" s="65"/>
      <c r="L52" s="65"/>
      <c r="M52" s="65"/>
      <c r="N52" s="65"/>
      <c r="O52" s="65"/>
      <c r="P52" s="65"/>
      <c r="Q52" s="65"/>
      <c r="R52" s="66"/>
      <c r="S52" s="535"/>
      <c r="T52" s="536"/>
      <c r="U52" s="536"/>
      <c r="V52" s="536"/>
      <c r="W52" s="536"/>
      <c r="X52" s="536"/>
      <c r="Y52" s="536"/>
      <c r="Z52" s="536"/>
      <c r="AA52" s="536"/>
      <c r="AB52" s="536"/>
      <c r="AC52" s="536"/>
      <c r="AD52" s="536"/>
      <c r="AE52" s="536"/>
      <c r="AF52" s="536"/>
      <c r="AG52" s="536"/>
      <c r="AH52" s="536"/>
      <c r="AI52" s="536"/>
      <c r="AJ52" s="536"/>
      <c r="AK52" s="536"/>
      <c r="AL52" s="536"/>
      <c r="AM52" s="536"/>
      <c r="AN52" s="536"/>
      <c r="AO52" s="536"/>
      <c r="AP52" s="536"/>
      <c r="AQ52" s="536"/>
      <c r="AR52" s="536"/>
      <c r="AS52" s="536"/>
      <c r="AT52" s="536"/>
      <c r="AU52" s="536"/>
      <c r="AV52" s="536"/>
      <c r="AW52" s="536"/>
      <c r="AX52" s="537">
        <f>SUM(AX16:AY51)</f>
        <v>0</v>
      </c>
      <c r="AY52" s="538"/>
      <c r="AZ52" s="539">
        <f>SUM(AZ16:BA51)</f>
        <v>0</v>
      </c>
      <c r="BA52" s="540"/>
      <c r="BB52" s="541"/>
      <c r="BC52" s="542"/>
      <c r="BD52" s="542"/>
      <c r="BE52" s="542"/>
      <c r="BF52" s="542"/>
      <c r="BG52" s="543"/>
    </row>
    <row r="53" spans="1:60" ht="20.25" customHeight="1" x14ac:dyDescent="0.2">
      <c r="C53" s="67"/>
      <c r="D53" s="68"/>
      <c r="E53" s="69"/>
      <c r="F53" s="44"/>
      <c r="G53" s="44"/>
      <c r="H53" s="44"/>
      <c r="I53" s="44"/>
      <c r="J53" s="44"/>
      <c r="K53" s="44"/>
      <c r="L53" s="44"/>
      <c r="M53" s="44"/>
      <c r="N53" s="44"/>
      <c r="O53" s="44"/>
      <c r="P53" s="44"/>
      <c r="Q53" s="44"/>
      <c r="R53" s="44"/>
      <c r="S53" s="44"/>
      <c r="T53" s="44"/>
      <c r="U53" s="44"/>
      <c r="V53" s="44"/>
      <c r="W53" s="44"/>
      <c r="X53" s="44"/>
      <c r="Y53" s="44"/>
      <c r="Z53" s="44"/>
      <c r="AA53" s="44"/>
      <c r="AB53" s="44"/>
      <c r="AC53" s="44"/>
      <c r="AD53" s="44"/>
      <c r="AE53" s="44"/>
      <c r="AF53" s="70"/>
      <c r="AG53" s="44"/>
      <c r="AH53" s="44"/>
      <c r="AI53" s="44"/>
      <c r="AJ53" s="44"/>
      <c r="AK53" s="44"/>
      <c r="AL53" s="44"/>
      <c r="AM53" s="44"/>
      <c r="AN53" s="44"/>
      <c r="AO53" s="44"/>
      <c r="AP53" s="44"/>
      <c r="AQ53" s="44"/>
      <c r="AR53" s="44"/>
      <c r="AS53" s="44"/>
      <c r="AT53" s="44"/>
      <c r="AU53" s="44"/>
      <c r="AV53" s="44"/>
      <c r="AW53" s="44"/>
      <c r="AX53" s="44"/>
    </row>
    <row r="54" spans="1:60" ht="20.25" customHeight="1" x14ac:dyDescent="0.2">
      <c r="C54" s="44" t="s">
        <v>353</v>
      </c>
      <c r="D54" s="44"/>
      <c r="E54" s="44"/>
      <c r="F54" s="44"/>
      <c r="G54" s="44"/>
      <c r="H54" s="44"/>
      <c r="I54" s="44"/>
      <c r="J54" s="44"/>
      <c r="K54" s="44"/>
      <c r="L54" s="44"/>
      <c r="M54" s="70"/>
      <c r="N54" s="44"/>
      <c r="O54" s="44"/>
      <c r="P54" s="44"/>
      <c r="Q54" s="44"/>
      <c r="R54" s="44"/>
      <c r="S54" s="71"/>
      <c r="T54" s="71"/>
      <c r="U54" s="71"/>
      <c r="V54" s="71"/>
      <c r="W54" s="71"/>
      <c r="X54" s="71"/>
      <c r="Y54" s="71"/>
      <c r="Z54" s="71"/>
      <c r="AA54" s="71"/>
      <c r="AB54" s="71"/>
      <c r="AC54" s="71"/>
      <c r="AD54" s="71"/>
      <c r="AE54" s="71"/>
      <c r="AF54" s="71"/>
      <c r="AG54" s="71"/>
      <c r="AH54" s="71"/>
      <c r="AI54" s="44"/>
      <c r="AM54" s="72"/>
      <c r="AN54" s="73"/>
      <c r="AO54" s="73"/>
      <c r="AP54" s="44"/>
      <c r="AQ54" s="44"/>
      <c r="AR54" s="44"/>
      <c r="AS54" s="44"/>
      <c r="AT54" s="44"/>
      <c r="AU54" s="44"/>
      <c r="AV54" s="44"/>
      <c r="AW54" s="44"/>
      <c r="AX54" s="44"/>
      <c r="AY54" s="44"/>
      <c r="AZ54" s="44"/>
      <c r="BA54" s="44"/>
      <c r="BB54" s="44"/>
      <c r="BC54" s="44"/>
      <c r="BD54" s="44"/>
      <c r="BE54" s="44"/>
      <c r="BF54" s="44"/>
      <c r="BG54" s="44"/>
      <c r="BH54" s="73"/>
    </row>
    <row r="55" spans="1:60" ht="20.25" customHeight="1" x14ac:dyDescent="0.2">
      <c r="A55" s="44"/>
      <c r="B55" s="44"/>
      <c r="C55" s="44"/>
      <c r="D55" s="44"/>
      <c r="E55" s="44"/>
      <c r="F55" s="44"/>
      <c r="G55" s="44"/>
      <c r="H55" s="44"/>
      <c r="I55" s="44"/>
      <c r="J55" s="44"/>
      <c r="K55" s="44"/>
      <c r="L55" s="44"/>
      <c r="M55" s="70"/>
      <c r="N55" s="44"/>
      <c r="O55" s="44"/>
      <c r="P55" s="44"/>
      <c r="Q55" s="44"/>
      <c r="R55" s="44"/>
      <c r="S55" s="71"/>
      <c r="T55" s="44"/>
      <c r="AA55" s="73"/>
      <c r="AB55" s="44"/>
      <c r="AC55" s="44"/>
      <c r="AD55" s="44"/>
      <c r="AE55" s="44"/>
      <c r="AF55" s="44"/>
      <c r="AG55" s="44"/>
      <c r="AH55" s="44"/>
      <c r="AI55" s="44"/>
      <c r="AJ55" s="44"/>
      <c r="AK55" s="44"/>
      <c r="AL55" s="44"/>
      <c r="AM55" s="44"/>
      <c r="AN55" s="44"/>
      <c r="AO55" s="44"/>
      <c r="AP55" s="44"/>
      <c r="AQ55" s="44"/>
      <c r="AR55" s="44"/>
      <c r="AS55" s="44"/>
      <c r="AT55" s="73"/>
    </row>
    <row r="56" spans="1:60" ht="20.25" customHeight="1" x14ac:dyDescent="0.2">
      <c r="A56" s="44"/>
      <c r="B56" s="44"/>
      <c r="C56" s="44"/>
      <c r="D56" s="522" t="s">
        <v>354</v>
      </c>
      <c r="E56" s="522"/>
      <c r="F56" s="522" t="s">
        <v>355</v>
      </c>
      <c r="G56" s="522"/>
      <c r="H56" s="522"/>
      <c r="I56" s="522"/>
      <c r="J56" s="44"/>
      <c r="K56" s="544" t="s">
        <v>356</v>
      </c>
      <c r="L56" s="544"/>
      <c r="M56" s="544"/>
      <c r="N56" s="544"/>
      <c r="P56" s="74" t="s">
        <v>357</v>
      </c>
      <c r="Q56" s="74"/>
      <c r="R56" s="75"/>
      <c r="S56" s="71"/>
      <c r="T56" s="44"/>
      <c r="AA56" s="73"/>
      <c r="AB56" s="44"/>
      <c r="AC56" s="44"/>
      <c r="AD56" s="44"/>
      <c r="AE56" s="44"/>
      <c r="AF56" s="44"/>
      <c r="AG56" s="44"/>
      <c r="AH56" s="44"/>
      <c r="AI56" s="44"/>
      <c r="AJ56" s="44"/>
      <c r="AK56" s="44"/>
      <c r="AL56" s="44"/>
      <c r="AM56" s="44"/>
      <c r="AN56" s="44"/>
      <c r="AO56" s="44"/>
      <c r="AP56" s="44"/>
      <c r="AQ56" s="44"/>
      <c r="AR56" s="44"/>
      <c r="AS56" s="44"/>
      <c r="AT56" s="73"/>
    </row>
    <row r="57" spans="1:60" ht="20.25" customHeight="1" x14ac:dyDescent="0.2">
      <c r="A57" s="44"/>
      <c r="B57" s="44"/>
      <c r="C57" s="44"/>
      <c r="D57" s="517"/>
      <c r="E57" s="517"/>
      <c r="F57" s="517" t="s">
        <v>358</v>
      </c>
      <c r="G57" s="517"/>
      <c r="H57" s="517" t="s">
        <v>359</v>
      </c>
      <c r="I57" s="517"/>
      <c r="J57" s="44"/>
      <c r="K57" s="517" t="s">
        <v>358</v>
      </c>
      <c r="L57" s="517"/>
      <c r="M57" s="517" t="s">
        <v>359</v>
      </c>
      <c r="N57" s="517"/>
      <c r="P57" s="74" t="s">
        <v>360</v>
      </c>
      <c r="Q57" s="74"/>
      <c r="R57" s="75"/>
      <c r="S57" s="71"/>
      <c r="T57" s="44"/>
      <c r="AA57" s="73"/>
      <c r="AB57" s="44"/>
      <c r="AC57" s="44"/>
      <c r="AD57" s="44"/>
      <c r="AE57" s="44"/>
      <c r="AF57" s="44"/>
      <c r="AG57" s="44"/>
      <c r="AH57" s="44"/>
      <c r="AI57" s="44"/>
      <c r="AJ57" s="44"/>
      <c r="AK57" s="44"/>
      <c r="AL57" s="44"/>
      <c r="AM57" s="44"/>
      <c r="AN57" s="44"/>
      <c r="AO57" s="44"/>
      <c r="AP57" s="44"/>
      <c r="AQ57" s="44"/>
      <c r="AR57" s="44"/>
      <c r="AS57" s="44"/>
      <c r="AT57" s="73"/>
    </row>
    <row r="58" spans="1:60" ht="20.25" customHeight="1" x14ac:dyDescent="0.2">
      <c r="C58" s="44"/>
      <c r="D58" s="518" t="s">
        <v>361</v>
      </c>
      <c r="E58" s="518"/>
      <c r="F58" s="526">
        <f>SUMIFS($AX$16:$AY$51,$C$16:$D$51,"介護支援専門員",$E$16:$F$51,"A")</f>
        <v>0</v>
      </c>
      <c r="G58" s="526"/>
      <c r="H58" s="527">
        <f>SUMIFS($AZ$16:$BA$51,$C$16:$D$51,"介護支援専門員",$E$16:$F$51,"A")</f>
        <v>0</v>
      </c>
      <c r="I58" s="527"/>
      <c r="J58" s="44"/>
      <c r="K58" s="530">
        <v>0</v>
      </c>
      <c r="L58" s="530"/>
      <c r="M58" s="534">
        <v>0</v>
      </c>
      <c r="N58" s="534"/>
      <c r="P58" s="532">
        <v>0</v>
      </c>
      <c r="Q58" s="533"/>
      <c r="R58" s="75"/>
      <c r="S58" s="71"/>
      <c r="T58" s="72"/>
      <c r="AA58" s="73"/>
      <c r="AB58" s="44"/>
      <c r="AC58" s="44"/>
      <c r="AD58" s="44"/>
      <c r="AE58" s="44"/>
      <c r="AF58" s="44"/>
      <c r="AG58" s="44"/>
      <c r="AH58" s="44"/>
      <c r="AI58" s="44"/>
      <c r="AJ58" s="44"/>
      <c r="AK58" s="44"/>
      <c r="AL58" s="44"/>
      <c r="AM58" s="44"/>
      <c r="AN58" s="44"/>
      <c r="AO58" s="44"/>
      <c r="AP58" s="44"/>
      <c r="AQ58" s="44"/>
      <c r="AR58" s="44"/>
      <c r="AS58" s="44"/>
      <c r="AT58" s="73"/>
    </row>
    <row r="59" spans="1:60" ht="20.25" customHeight="1" x14ac:dyDescent="0.2">
      <c r="C59" s="44"/>
      <c r="D59" s="518" t="s">
        <v>362</v>
      </c>
      <c r="E59" s="518"/>
      <c r="F59" s="526">
        <f>SUMIFS($AX$16:$AY$51,$C$16:$D$51,"介護支援専門員",$E$16:$F$51,"B")</f>
        <v>0</v>
      </c>
      <c r="G59" s="526"/>
      <c r="H59" s="527">
        <f>SUMIFS($AZ$16:$BA$51,$C$16:$D$51,"介護支援専門員",$E$16:$F$51,"B")</f>
        <v>0</v>
      </c>
      <c r="I59" s="527"/>
      <c r="J59" s="44"/>
      <c r="K59" s="530">
        <v>0</v>
      </c>
      <c r="L59" s="530"/>
      <c r="M59" s="534">
        <v>0</v>
      </c>
      <c r="N59" s="534"/>
      <c r="P59" s="532">
        <v>0</v>
      </c>
      <c r="Q59" s="533"/>
      <c r="R59" s="75"/>
      <c r="S59" s="71"/>
      <c r="T59" s="72"/>
      <c r="AA59" s="73"/>
      <c r="AB59" s="44"/>
      <c r="AC59" s="44"/>
      <c r="AD59" s="44"/>
      <c r="AE59" s="44"/>
      <c r="AF59" s="44"/>
      <c r="AG59" s="44"/>
      <c r="AH59" s="44"/>
      <c r="AI59" s="44"/>
      <c r="AJ59" s="44"/>
      <c r="AK59" s="44"/>
      <c r="AL59" s="44"/>
      <c r="AM59" s="44"/>
      <c r="AN59" s="44"/>
      <c r="AO59" s="44"/>
      <c r="AP59" s="44"/>
      <c r="AQ59" s="44"/>
      <c r="AR59" s="44"/>
      <c r="AS59" s="44"/>
      <c r="AT59" s="73"/>
    </row>
    <row r="60" spans="1:60" ht="20.25" customHeight="1" x14ac:dyDescent="0.2">
      <c r="C60" s="44"/>
      <c r="D60" s="518" t="s">
        <v>363</v>
      </c>
      <c r="E60" s="518"/>
      <c r="F60" s="526">
        <f>SUMIFS($AX$16:$AY$51,$C$16:$D$51,"介護支援専門員",$E$16:$F$51,"C")</f>
        <v>0</v>
      </c>
      <c r="G60" s="526"/>
      <c r="H60" s="527">
        <f>SUMIFS($AZ$16:$BA$51,$C$16:$D$51,"介護支援専門員",$E$16:$F$51,"C")</f>
        <v>0</v>
      </c>
      <c r="I60" s="527"/>
      <c r="J60" s="44"/>
      <c r="K60" s="530">
        <v>0</v>
      </c>
      <c r="L60" s="530"/>
      <c r="M60" s="531">
        <v>0</v>
      </c>
      <c r="N60" s="531"/>
      <c r="P60" s="528" t="s">
        <v>364</v>
      </c>
      <c r="Q60" s="529"/>
      <c r="R60" s="75"/>
      <c r="S60" s="71"/>
    </row>
    <row r="61" spans="1:60" ht="20.25" customHeight="1" x14ac:dyDescent="0.2">
      <c r="C61" s="44"/>
      <c r="D61" s="518" t="s">
        <v>365</v>
      </c>
      <c r="E61" s="518"/>
      <c r="F61" s="526">
        <f>SUMIFS($AX$16:$AY$51,$C$16:$D$51,"介護支援専門員",$E$16:$F$51,"D")</f>
        <v>0</v>
      </c>
      <c r="G61" s="526"/>
      <c r="H61" s="527">
        <f>SUMIFS($AZ$16:$BA$51,$C$16:$D$51,"介護支援専門員",$E$16:$F$51,"D")</f>
        <v>0</v>
      </c>
      <c r="I61" s="527"/>
      <c r="J61" s="44"/>
      <c r="K61" s="530">
        <v>0</v>
      </c>
      <c r="L61" s="530"/>
      <c r="M61" s="531">
        <v>0</v>
      </c>
      <c r="N61" s="531"/>
      <c r="P61" s="528" t="s">
        <v>364</v>
      </c>
      <c r="Q61" s="529"/>
      <c r="R61" s="75"/>
      <c r="S61" s="71"/>
    </row>
    <row r="62" spans="1:60" ht="20.25" customHeight="1" x14ac:dyDescent="0.2">
      <c r="C62" s="44"/>
      <c r="D62" s="518" t="s">
        <v>366</v>
      </c>
      <c r="E62" s="518"/>
      <c r="F62" s="526">
        <f>SUM(F58:G61)</f>
        <v>0</v>
      </c>
      <c r="G62" s="526"/>
      <c r="H62" s="527">
        <f>SUM(H58:I61)</f>
        <v>0</v>
      </c>
      <c r="I62" s="527"/>
      <c r="J62" s="44"/>
      <c r="K62" s="526">
        <f>SUM(K58:L61)</f>
        <v>0</v>
      </c>
      <c r="L62" s="526"/>
      <c r="M62" s="527">
        <f>SUM(M58:N61)</f>
        <v>0</v>
      </c>
      <c r="N62" s="527"/>
      <c r="P62" s="524">
        <f>SUM(P58:Q59)</f>
        <v>0</v>
      </c>
      <c r="Q62" s="525"/>
      <c r="R62" s="75"/>
      <c r="S62" s="71"/>
    </row>
    <row r="63" spans="1:60" ht="20.25" customHeight="1" x14ac:dyDescent="0.2">
      <c r="C63" s="76"/>
      <c r="D63" s="77"/>
      <c r="E63" s="77"/>
      <c r="F63" s="77"/>
      <c r="G63" s="77"/>
      <c r="H63" s="78"/>
      <c r="I63" s="78"/>
      <c r="J63" s="78"/>
      <c r="K63" s="79"/>
      <c r="L63" s="79"/>
      <c r="M63" s="79"/>
      <c r="N63" s="80"/>
      <c r="O63" s="81"/>
      <c r="P63" s="71"/>
      <c r="Q63" s="71"/>
      <c r="R63" s="71"/>
      <c r="S63" s="71"/>
    </row>
    <row r="64" spans="1:60" ht="20.25" customHeight="1" x14ac:dyDescent="0.2">
      <c r="C64" s="76"/>
      <c r="D64" s="70" t="s">
        <v>367</v>
      </c>
      <c r="E64" s="44"/>
      <c r="F64" s="44"/>
      <c r="G64" s="44"/>
      <c r="H64" s="44"/>
      <c r="I64" s="44"/>
      <c r="J64" s="44"/>
      <c r="K64" s="44"/>
      <c r="L64" s="44"/>
      <c r="M64" s="82"/>
      <c r="N64" s="82"/>
      <c r="O64" s="44"/>
      <c r="P64" s="44"/>
      <c r="Q64" s="44"/>
      <c r="R64" s="71"/>
      <c r="S64" s="71"/>
      <c r="U64" s="44" t="s">
        <v>368</v>
      </c>
      <c r="V64" s="44"/>
      <c r="W64" s="44"/>
      <c r="X64" s="44"/>
      <c r="Y64" s="44"/>
      <c r="Z64" s="44"/>
    </row>
    <row r="65" spans="3:34" ht="20.25" customHeight="1" x14ac:dyDescent="0.2">
      <c r="C65" s="76"/>
      <c r="D65" s="44" t="s">
        <v>369</v>
      </c>
      <c r="E65" s="44"/>
      <c r="F65" s="44"/>
      <c r="G65" s="44"/>
      <c r="H65" s="44"/>
      <c r="I65" s="44" t="s">
        <v>370</v>
      </c>
      <c r="J65" s="44"/>
      <c r="K65" s="44"/>
      <c r="L65" s="44"/>
      <c r="M65" s="70"/>
      <c r="N65" s="44"/>
      <c r="O65" s="44"/>
      <c r="P65" s="44"/>
      <c r="Q65" s="44"/>
      <c r="R65" s="71"/>
      <c r="S65" s="71"/>
      <c r="U65" s="518" t="s">
        <v>371</v>
      </c>
      <c r="V65" s="518"/>
      <c r="W65" s="518" t="s">
        <v>372</v>
      </c>
      <c r="X65" s="518"/>
      <c r="Y65" s="518"/>
      <c r="Z65" s="518"/>
    </row>
    <row r="66" spans="3:34" ht="20.25" customHeight="1" x14ac:dyDescent="0.2">
      <c r="C66" s="76"/>
      <c r="D66" s="44" t="s">
        <v>373</v>
      </c>
      <c r="E66" s="44"/>
      <c r="F66" s="44"/>
      <c r="G66" s="44"/>
      <c r="H66" s="44"/>
      <c r="I66" s="44" t="s">
        <v>374</v>
      </c>
      <c r="J66" s="44"/>
      <c r="K66" s="44"/>
      <c r="L66" s="44"/>
      <c r="M66" s="70"/>
      <c r="N66" s="44" t="s">
        <v>375</v>
      </c>
      <c r="O66" s="44"/>
      <c r="P66" s="44"/>
      <c r="Q66" s="44"/>
      <c r="R66" s="71"/>
      <c r="S66" s="71"/>
      <c r="U66" s="518" t="s">
        <v>361</v>
      </c>
      <c r="V66" s="518"/>
      <c r="W66" s="518" t="s">
        <v>376</v>
      </c>
      <c r="X66" s="518"/>
      <c r="Y66" s="518"/>
      <c r="Z66" s="518"/>
    </row>
    <row r="67" spans="3:34" ht="20.25" customHeight="1" x14ac:dyDescent="0.2">
      <c r="C67" s="75"/>
      <c r="D67" s="523">
        <f>M62</f>
        <v>0</v>
      </c>
      <c r="E67" s="518"/>
      <c r="F67" s="518"/>
      <c r="G67" s="518"/>
      <c r="H67" s="83" t="s">
        <v>377</v>
      </c>
      <c r="I67" s="518">
        <f>$AW$5</f>
        <v>40</v>
      </c>
      <c r="J67" s="518"/>
      <c r="K67" s="518"/>
      <c r="L67" s="518"/>
      <c r="M67" s="83" t="s">
        <v>378</v>
      </c>
      <c r="N67" s="519">
        <f>ROUNDDOWN(D67/I67,1)</f>
        <v>0</v>
      </c>
      <c r="O67" s="519"/>
      <c r="P67" s="519"/>
      <c r="Q67" s="519"/>
      <c r="R67" s="75"/>
      <c r="S67" s="75"/>
      <c r="U67" s="518" t="s">
        <v>362</v>
      </c>
      <c r="V67" s="518"/>
      <c r="W67" s="518" t="s">
        <v>379</v>
      </c>
      <c r="X67" s="518"/>
      <c r="Y67" s="518"/>
      <c r="Z67" s="518"/>
    </row>
    <row r="68" spans="3:34" ht="20.25" customHeight="1" x14ac:dyDescent="0.2">
      <c r="C68" s="75"/>
      <c r="D68" s="44"/>
      <c r="E68" s="44"/>
      <c r="F68" s="44"/>
      <c r="G68" s="44"/>
      <c r="H68" s="44"/>
      <c r="I68" s="44"/>
      <c r="J68" s="44"/>
      <c r="K68" s="44"/>
      <c r="L68" s="44"/>
      <c r="M68" s="70"/>
      <c r="N68" s="44" t="s">
        <v>380</v>
      </c>
      <c r="O68" s="44"/>
      <c r="P68" s="44"/>
      <c r="Q68" s="44"/>
      <c r="R68" s="75"/>
      <c r="S68" s="75"/>
      <c r="U68" s="518" t="s">
        <v>363</v>
      </c>
      <c r="V68" s="518"/>
      <c r="W68" s="518" t="s">
        <v>381</v>
      </c>
      <c r="X68" s="518"/>
      <c r="Y68" s="518"/>
      <c r="Z68" s="518"/>
    </row>
    <row r="69" spans="3:34" ht="20.25" customHeight="1" x14ac:dyDescent="0.2">
      <c r="C69" s="75"/>
      <c r="D69" s="44" t="s">
        <v>382</v>
      </c>
      <c r="E69" s="44"/>
      <c r="F69" s="44"/>
      <c r="G69" s="44"/>
      <c r="H69" s="44"/>
      <c r="I69" s="44"/>
      <c r="J69" s="44"/>
      <c r="K69" s="44"/>
      <c r="L69" s="44"/>
      <c r="M69" s="70"/>
      <c r="N69" s="44"/>
      <c r="O69" s="44"/>
      <c r="P69" s="44"/>
      <c r="Q69" s="44"/>
      <c r="R69" s="75"/>
      <c r="S69" s="75"/>
      <c r="U69" s="518" t="s">
        <v>365</v>
      </c>
      <c r="V69" s="518"/>
      <c r="W69" s="518" t="s">
        <v>383</v>
      </c>
      <c r="X69" s="518"/>
      <c r="Y69" s="518"/>
      <c r="Z69" s="518"/>
    </row>
    <row r="70" spans="3:34" ht="20.25" customHeight="1" x14ac:dyDescent="0.2">
      <c r="C70" s="75"/>
      <c r="D70" s="44" t="s">
        <v>357</v>
      </c>
      <c r="E70" s="44"/>
      <c r="F70" s="44"/>
      <c r="G70" s="44"/>
      <c r="H70" s="44"/>
      <c r="I70" s="44"/>
      <c r="J70" s="44"/>
      <c r="K70" s="44"/>
      <c r="L70" s="44"/>
      <c r="M70" s="70"/>
      <c r="N70" s="522"/>
      <c r="O70" s="522"/>
      <c r="P70" s="522"/>
      <c r="Q70" s="522"/>
      <c r="R70" s="75"/>
      <c r="S70" s="75"/>
    </row>
    <row r="71" spans="3:34" ht="20.25" customHeight="1" x14ac:dyDescent="0.2">
      <c r="C71" s="75"/>
      <c r="D71" s="42" t="s">
        <v>384</v>
      </c>
      <c r="I71" s="44" t="s">
        <v>385</v>
      </c>
      <c r="N71" s="517" t="s">
        <v>366</v>
      </c>
      <c r="O71" s="517"/>
      <c r="P71" s="517"/>
      <c r="Q71" s="517"/>
      <c r="R71" s="75"/>
      <c r="S71" s="84" t="s">
        <v>386</v>
      </c>
      <c r="T71" s="85"/>
      <c r="U71" s="85"/>
      <c r="V71" s="85"/>
    </row>
    <row r="72" spans="3:34" ht="20.25" customHeight="1" x14ac:dyDescent="0.2">
      <c r="C72" s="75"/>
      <c r="D72" s="518">
        <f>P62</f>
        <v>0</v>
      </c>
      <c r="E72" s="518"/>
      <c r="F72" s="518"/>
      <c r="G72" s="518"/>
      <c r="H72" s="83" t="s">
        <v>387</v>
      </c>
      <c r="I72" s="519">
        <f>N67</f>
        <v>0</v>
      </c>
      <c r="J72" s="519"/>
      <c r="K72" s="519"/>
      <c r="L72" s="519"/>
      <c r="M72" s="83" t="s">
        <v>378</v>
      </c>
      <c r="N72" s="520">
        <f>ROUNDDOWN(D72+I72,1)</f>
        <v>0</v>
      </c>
      <c r="O72" s="520"/>
      <c r="P72" s="520"/>
      <c r="Q72" s="520"/>
      <c r="R72" s="75"/>
      <c r="S72" s="521" t="str">
        <f>IF(BA9="","",ROUNDUP(BA9/35,0))</f>
        <v/>
      </c>
      <c r="T72" s="521"/>
      <c r="U72" s="521"/>
      <c r="V72" s="521"/>
    </row>
    <row r="73" spans="3:34" ht="20.25" customHeight="1" x14ac:dyDescent="0.2">
      <c r="C73" s="75"/>
      <c r="D73" s="75"/>
      <c r="E73" s="75"/>
      <c r="F73" s="75"/>
      <c r="G73" s="75"/>
      <c r="H73" s="75"/>
      <c r="I73" s="75"/>
      <c r="J73" s="75"/>
      <c r="K73" s="75"/>
      <c r="L73" s="75"/>
      <c r="M73" s="75"/>
      <c r="N73" s="75"/>
      <c r="O73" s="75"/>
      <c r="P73" s="75"/>
      <c r="Q73" s="75"/>
      <c r="R73" s="75"/>
      <c r="S73" s="75"/>
      <c r="T73" s="75"/>
      <c r="U73" s="75"/>
      <c r="V73" s="75"/>
      <c r="W73" s="75"/>
      <c r="X73" s="75"/>
      <c r="Y73" s="75"/>
      <c r="Z73" s="75"/>
      <c r="AA73" s="75"/>
      <c r="AB73" s="75"/>
      <c r="AC73" s="75"/>
      <c r="AD73" s="75"/>
      <c r="AE73" s="75"/>
      <c r="AF73" s="75"/>
      <c r="AG73" s="75"/>
      <c r="AH73" s="75"/>
    </row>
  </sheetData>
  <mergeCells count="274">
    <mergeCell ref="K6:M6"/>
    <mergeCell ref="O6:Q6"/>
    <mergeCell ref="S6:T6"/>
    <mergeCell ref="K7:M7"/>
    <mergeCell ref="O7:Q7"/>
    <mergeCell ref="S7:T7"/>
    <mergeCell ref="BC3:BF3"/>
    <mergeCell ref="B4:I4"/>
    <mergeCell ref="AS5:AT5"/>
    <mergeCell ref="AW5:AX5"/>
    <mergeCell ref="BA5:BB5"/>
    <mergeCell ref="AP1:BD1"/>
    <mergeCell ref="X2:Y2"/>
    <mergeCell ref="AA2:AB2"/>
    <mergeCell ref="AE2:AF2"/>
    <mergeCell ref="AP2:BD2"/>
    <mergeCell ref="AN12:AT12"/>
    <mergeCell ref="AU12:AW12"/>
    <mergeCell ref="B16:B17"/>
    <mergeCell ref="C16:D17"/>
    <mergeCell ref="E16:F17"/>
    <mergeCell ref="G16:K17"/>
    <mergeCell ref="L16:O17"/>
    <mergeCell ref="P16:R16"/>
    <mergeCell ref="BA7:BB7"/>
    <mergeCell ref="B8:U8"/>
    <mergeCell ref="B9:U9"/>
    <mergeCell ref="BA9:BB9"/>
    <mergeCell ref="B11:B15"/>
    <mergeCell ref="C11:D15"/>
    <mergeCell ref="E11:F15"/>
    <mergeCell ref="G11:K15"/>
    <mergeCell ref="L11:O15"/>
    <mergeCell ref="S11:AW11"/>
    <mergeCell ref="AX11:AY15"/>
    <mergeCell ref="AZ11:BA15"/>
    <mergeCell ref="BB11:BG15"/>
    <mergeCell ref="S12:Y12"/>
    <mergeCell ref="Z12:AF12"/>
    <mergeCell ref="AG12:AM12"/>
    <mergeCell ref="AX16:AY17"/>
    <mergeCell ref="AZ16:BA17"/>
    <mergeCell ref="BB16:BG17"/>
    <mergeCell ref="P17:R17"/>
    <mergeCell ref="B18:B19"/>
    <mergeCell ref="C18:D19"/>
    <mergeCell ref="E18:F19"/>
    <mergeCell ref="G18:K19"/>
    <mergeCell ref="L18:O19"/>
    <mergeCell ref="P18:R18"/>
    <mergeCell ref="AX18:AY19"/>
    <mergeCell ref="AZ18:BA19"/>
    <mergeCell ref="BB18:BG19"/>
    <mergeCell ref="P19:R19"/>
    <mergeCell ref="P20:R20"/>
    <mergeCell ref="AX20:AY21"/>
    <mergeCell ref="AZ20:BA21"/>
    <mergeCell ref="BB20:BG21"/>
    <mergeCell ref="P21:R21"/>
    <mergeCell ref="B20:B21"/>
    <mergeCell ref="C20:D21"/>
    <mergeCell ref="E20:F21"/>
    <mergeCell ref="G20:K21"/>
    <mergeCell ref="L20:O21"/>
    <mergeCell ref="P22:R22"/>
    <mergeCell ref="AX22:AY23"/>
    <mergeCell ref="AZ22:BA23"/>
    <mergeCell ref="BB22:BG23"/>
    <mergeCell ref="P23:R23"/>
    <mergeCell ref="B22:B23"/>
    <mergeCell ref="C22:D23"/>
    <mergeCell ref="E22:F23"/>
    <mergeCell ref="G22:K23"/>
    <mergeCell ref="L22:O23"/>
    <mergeCell ref="P24:R24"/>
    <mergeCell ref="AX24:AY25"/>
    <mergeCell ref="AZ24:BA25"/>
    <mergeCell ref="BB24:BG25"/>
    <mergeCell ref="P25:R25"/>
    <mergeCell ref="B24:B25"/>
    <mergeCell ref="C24:D25"/>
    <mergeCell ref="E24:F25"/>
    <mergeCell ref="G24:K25"/>
    <mergeCell ref="L24:O25"/>
    <mergeCell ref="P26:R26"/>
    <mergeCell ref="AX26:AY27"/>
    <mergeCell ref="AZ26:BA27"/>
    <mergeCell ref="BB26:BG27"/>
    <mergeCell ref="P27:R27"/>
    <mergeCell ref="B26:B27"/>
    <mergeCell ref="C26:D27"/>
    <mergeCell ref="E26:F27"/>
    <mergeCell ref="G26:K27"/>
    <mergeCell ref="L26:O27"/>
    <mergeCell ref="P28:R28"/>
    <mergeCell ref="AX28:AY29"/>
    <mergeCell ref="AZ28:BA29"/>
    <mergeCell ref="BB28:BG29"/>
    <mergeCell ref="P29:R29"/>
    <mergeCell ref="B28:B29"/>
    <mergeCell ref="C28:D29"/>
    <mergeCell ref="E28:F29"/>
    <mergeCell ref="G28:K29"/>
    <mergeCell ref="L28:O29"/>
    <mergeCell ref="P30:R30"/>
    <mergeCell ref="AX30:AY31"/>
    <mergeCell ref="AZ30:BA31"/>
    <mergeCell ref="BB30:BG31"/>
    <mergeCell ref="P31:R31"/>
    <mergeCell ref="B30:B31"/>
    <mergeCell ref="C30:D31"/>
    <mergeCell ref="E30:F31"/>
    <mergeCell ref="G30:K31"/>
    <mergeCell ref="L30:O31"/>
    <mergeCell ref="P32:R32"/>
    <mergeCell ref="AX32:AY33"/>
    <mergeCell ref="AZ32:BA33"/>
    <mergeCell ref="BB32:BG33"/>
    <mergeCell ref="P33:R33"/>
    <mergeCell ref="B32:B33"/>
    <mergeCell ref="C32:D33"/>
    <mergeCell ref="E32:F33"/>
    <mergeCell ref="G32:K33"/>
    <mergeCell ref="L32:O33"/>
    <mergeCell ref="P34:R34"/>
    <mergeCell ref="AX34:AY35"/>
    <mergeCell ref="AZ34:BA35"/>
    <mergeCell ref="BB34:BG35"/>
    <mergeCell ref="P35:R35"/>
    <mergeCell ref="B34:B35"/>
    <mergeCell ref="C34:D35"/>
    <mergeCell ref="E34:F35"/>
    <mergeCell ref="G34:K35"/>
    <mergeCell ref="L34:O35"/>
    <mergeCell ref="P36:R36"/>
    <mergeCell ref="AX36:AY37"/>
    <mergeCell ref="AZ36:BA37"/>
    <mergeCell ref="BB36:BG37"/>
    <mergeCell ref="P37:R37"/>
    <mergeCell ref="B36:B37"/>
    <mergeCell ref="C36:D37"/>
    <mergeCell ref="E36:F37"/>
    <mergeCell ref="G36:K37"/>
    <mergeCell ref="L36:O37"/>
    <mergeCell ref="P38:R38"/>
    <mergeCell ref="AX38:AY39"/>
    <mergeCell ref="AZ38:BA39"/>
    <mergeCell ref="BB38:BG39"/>
    <mergeCell ref="P39:R39"/>
    <mergeCell ref="B38:B39"/>
    <mergeCell ref="C38:D39"/>
    <mergeCell ref="E38:F39"/>
    <mergeCell ref="G38:K39"/>
    <mergeCell ref="L38:O39"/>
    <mergeCell ref="P40:R40"/>
    <mergeCell ref="AX40:AY41"/>
    <mergeCell ref="AZ40:BA41"/>
    <mergeCell ref="BB40:BG41"/>
    <mergeCell ref="P41:R41"/>
    <mergeCell ref="B40:B41"/>
    <mergeCell ref="C40:D41"/>
    <mergeCell ref="E40:F41"/>
    <mergeCell ref="G40:K41"/>
    <mergeCell ref="L40:O41"/>
    <mergeCell ref="P42:R42"/>
    <mergeCell ref="AX42:AY43"/>
    <mergeCell ref="AZ42:BA43"/>
    <mergeCell ref="BB42:BG43"/>
    <mergeCell ref="P43:R43"/>
    <mergeCell ref="B42:B43"/>
    <mergeCell ref="C42:D43"/>
    <mergeCell ref="E42:F43"/>
    <mergeCell ref="G42:K43"/>
    <mergeCell ref="L42:O43"/>
    <mergeCell ref="P44:R44"/>
    <mergeCell ref="AX44:AY45"/>
    <mergeCell ref="AZ44:BA45"/>
    <mergeCell ref="BB44:BG45"/>
    <mergeCell ref="P45:R45"/>
    <mergeCell ref="B44:B45"/>
    <mergeCell ref="C44:D45"/>
    <mergeCell ref="E44:F45"/>
    <mergeCell ref="G44:K45"/>
    <mergeCell ref="L44:O45"/>
    <mergeCell ref="P46:R46"/>
    <mergeCell ref="AX46:AY47"/>
    <mergeCell ref="AZ46:BA47"/>
    <mergeCell ref="BB46:BG47"/>
    <mergeCell ref="P47:R47"/>
    <mergeCell ref="B46:B47"/>
    <mergeCell ref="C46:D47"/>
    <mergeCell ref="E46:F47"/>
    <mergeCell ref="G46:K47"/>
    <mergeCell ref="L46:O47"/>
    <mergeCell ref="P48:R48"/>
    <mergeCell ref="AX48:AY49"/>
    <mergeCell ref="AZ48:BA49"/>
    <mergeCell ref="BB48:BG49"/>
    <mergeCell ref="P49:R49"/>
    <mergeCell ref="B48:B49"/>
    <mergeCell ref="C48:D49"/>
    <mergeCell ref="E48:F49"/>
    <mergeCell ref="G48:K49"/>
    <mergeCell ref="L48:O49"/>
    <mergeCell ref="P50:R50"/>
    <mergeCell ref="AX50:AY51"/>
    <mergeCell ref="AZ50:BA51"/>
    <mergeCell ref="BB50:BG51"/>
    <mergeCell ref="P51:R51"/>
    <mergeCell ref="B50:B51"/>
    <mergeCell ref="C50:D51"/>
    <mergeCell ref="E50:F51"/>
    <mergeCell ref="G50:K51"/>
    <mergeCell ref="L50:O51"/>
    <mergeCell ref="S52:AW52"/>
    <mergeCell ref="AX52:AY52"/>
    <mergeCell ref="AZ52:BA52"/>
    <mergeCell ref="BB52:BG52"/>
    <mergeCell ref="D56:E57"/>
    <mergeCell ref="F56:I56"/>
    <mergeCell ref="K56:N56"/>
    <mergeCell ref="F57:G57"/>
    <mergeCell ref="H57:I57"/>
    <mergeCell ref="K57:L57"/>
    <mergeCell ref="M57:N57"/>
    <mergeCell ref="P58:Q58"/>
    <mergeCell ref="D59:E59"/>
    <mergeCell ref="F59:G59"/>
    <mergeCell ref="H59:I59"/>
    <mergeCell ref="K59:L59"/>
    <mergeCell ref="M59:N59"/>
    <mergeCell ref="P59:Q59"/>
    <mergeCell ref="D58:E58"/>
    <mergeCell ref="F58:G58"/>
    <mergeCell ref="H58:I58"/>
    <mergeCell ref="K58:L58"/>
    <mergeCell ref="M58:N58"/>
    <mergeCell ref="P60:Q60"/>
    <mergeCell ref="D61:E61"/>
    <mergeCell ref="F61:G61"/>
    <mergeCell ref="H61:I61"/>
    <mergeCell ref="K61:L61"/>
    <mergeCell ref="M61:N61"/>
    <mergeCell ref="P61:Q61"/>
    <mergeCell ref="D60:E60"/>
    <mergeCell ref="F60:G60"/>
    <mergeCell ref="H60:I60"/>
    <mergeCell ref="K60:L60"/>
    <mergeCell ref="M60:N60"/>
    <mergeCell ref="D67:G67"/>
    <mergeCell ref="I67:L67"/>
    <mergeCell ref="N67:Q67"/>
    <mergeCell ref="U67:V67"/>
    <mergeCell ref="W67:Z67"/>
    <mergeCell ref="P62:Q62"/>
    <mergeCell ref="U65:V65"/>
    <mergeCell ref="W65:Z65"/>
    <mergeCell ref="U66:V66"/>
    <mergeCell ref="W66:Z66"/>
    <mergeCell ref="D62:E62"/>
    <mergeCell ref="F62:G62"/>
    <mergeCell ref="H62:I62"/>
    <mergeCell ref="K62:L62"/>
    <mergeCell ref="M62:N62"/>
    <mergeCell ref="N71:Q71"/>
    <mergeCell ref="D72:G72"/>
    <mergeCell ref="I72:L72"/>
    <mergeCell ref="N72:Q72"/>
    <mergeCell ref="S72:V72"/>
    <mergeCell ref="U68:V68"/>
    <mergeCell ref="W68:Z68"/>
    <mergeCell ref="U69:V69"/>
    <mergeCell ref="W69:Z69"/>
    <mergeCell ref="N70:Q70"/>
  </mergeCells>
  <phoneticPr fontId="4"/>
  <conditionalFormatting sqref="P54:AH54 S57:S60 P57:Q57 S62 P62 P59:P60 P63:S64 P55:S55">
    <cfRule type="expression" dxfId="17" priority="6">
      <formula>OR(#REF!=$B53,#REF!=$B53)</formula>
    </cfRule>
  </conditionalFormatting>
  <conditionalFormatting sqref="P66:S66">
    <cfRule type="expression" dxfId="16" priority="7">
      <formula>OR(#REF!=$B53,#REF!=$B53)</formula>
    </cfRule>
  </conditionalFormatting>
  <conditionalFormatting sqref="S61 P61">
    <cfRule type="expression" dxfId="15" priority="8">
      <formula>OR(#REF!=$B53,#REF!=$B53)</formula>
    </cfRule>
  </conditionalFormatting>
  <conditionalFormatting sqref="S56 P56:Q56 P65:S65">
    <cfRule type="expression" dxfId="14" priority="9">
      <formula>OR(#REF!=$B54,#REF!=$B54)</formula>
    </cfRule>
  </conditionalFormatting>
  <conditionalFormatting sqref="U65:Z67">
    <cfRule type="expression" dxfId="13" priority="2">
      <formula>OR(#REF!=$B55,#REF!=$B55)</formula>
    </cfRule>
  </conditionalFormatting>
  <conditionalFormatting sqref="U69:Z69">
    <cfRule type="expression" dxfId="12" priority="3">
      <formula>OR(#REF!=$B47,#REF!=$B47)</formula>
    </cfRule>
  </conditionalFormatting>
  <conditionalFormatting sqref="U64:Z64">
    <cfRule type="expression" dxfId="11" priority="4">
      <formula>OR(#REF!=$B47,#REF!=$B47)</formula>
    </cfRule>
  </conditionalFormatting>
  <conditionalFormatting sqref="U68:Z68">
    <cfRule type="expression" dxfId="10" priority="5">
      <formula>OR(#REF!=$B57,#REF!=$B57)</formula>
    </cfRule>
  </conditionalFormatting>
  <conditionalFormatting sqref="P58">
    <cfRule type="expression" dxfId="9" priority="1">
      <formula>OR(#REF!=$B57,#REF!=$B57)</formula>
    </cfRule>
  </conditionalFormatting>
  <dataValidations count="6">
    <dataValidation type="list" errorStyle="warning" allowBlank="1" showInputMessage="1" showErrorMessage="1" error="リストにない場合のみ、入力してください。" sqref="G16:K51" xr:uid="{8EAB31AA-2D85-4059-802B-AD0B3F3ED984}">
      <formula1>INDIRECT(C16)</formula1>
    </dataValidation>
    <dataValidation type="decimal" allowBlank="1" showInputMessage="1" showErrorMessage="1" error="入力可能範囲　32～40" sqref="AW5:AX5" xr:uid="{FD356E30-998C-468C-8BA7-D8D4D42E33DB}">
      <formula1>32</formula1>
      <formula2>40</formula2>
    </dataValidation>
    <dataValidation type="list" allowBlank="1" showInputMessage="1" showErrorMessage="1" sqref="BC3:BF3" xr:uid="{C2A891E1-B0D9-4FA1-8D11-1EAD87B80352}">
      <formula1>"計画,実績"</formula1>
    </dataValidation>
    <dataValidation type="list" allowBlank="1" showInputMessage="1" showErrorMessage="1" sqref="B6:I7" xr:uid="{E1455B41-C68F-4C95-B6AB-086427BE6F23}">
      <formula1>"○,－"</formula1>
    </dataValidation>
    <dataValidation type="list" allowBlank="1" showInputMessage="1" showErrorMessage="1" sqref="C16 C18 C20 C22 C24 C26 C28 C30 C32 C34 C48 C50 C44 C42 C40 C38 C36 C46" xr:uid="{297AC114-D50E-4101-BD61-335ABEBBB903}">
      <formula1>職種</formula1>
    </dataValidation>
    <dataValidation type="list" allowBlank="1" showInputMessage="1" showErrorMessage="1" sqref="E18 E20 E22 E24 E26 E28 E30 E32 E34 E50 E48 E16:F17 E44 E42 E40 E38 E36 E46" xr:uid="{C965DA01-07C9-460D-9D1E-C8D7A4F3079B}">
      <formula1>"A, B, C, D"</formula1>
    </dataValidation>
  </dataValidations>
  <printOptions horizontalCentered="1"/>
  <pageMargins left="0.47244094488188981" right="0.47244094488188981" top="0.98425196850393704" bottom="0.98425196850393704" header="0.51181102362204722" footer="0.51181102362204722"/>
  <pageSetup paperSize="9" scale="33" orientation="landscape"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2049" r:id="rId4" name="Button 1">
              <controlPr defaultSize="0" print="0" autoFill="0" autoPict="0">
                <anchor moveWithCells="1" sizeWithCells="1">
                  <from>
                    <xdr:col>21</xdr:col>
                    <xdr:colOff>403860</xdr:colOff>
                    <xdr:row>5</xdr:row>
                    <xdr:rowOff>175260</xdr:rowOff>
                  </from>
                  <to>
                    <xdr:col>25</xdr:col>
                    <xdr:colOff>327660</xdr:colOff>
                    <xdr:row>9</xdr:row>
                    <xdr:rowOff>15240</xdr:rowOff>
                  </to>
                </anchor>
              </controlPr>
            </control>
          </mc:Choice>
        </mc:AlternateContent>
        <mc:AlternateContent xmlns:mc="http://schemas.openxmlformats.org/markup-compatibility/2006">
          <mc:Choice Requires="x14">
            <control shapeId="2050" r:id="rId5" name="Button 2">
              <controlPr defaultSize="0" print="0" autoFill="0" autoPict="0">
                <anchor moveWithCells="1" sizeWithCells="1">
                  <from>
                    <xdr:col>26</xdr:col>
                    <xdr:colOff>76200</xdr:colOff>
                    <xdr:row>5</xdr:row>
                    <xdr:rowOff>167640</xdr:rowOff>
                  </from>
                  <to>
                    <xdr:col>30</xdr:col>
                    <xdr:colOff>15240</xdr:colOff>
                    <xdr:row>9</xdr:row>
                    <xdr:rowOff>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2">
        <x14:dataValidation type="list" allowBlank="1" showInputMessage="1" showErrorMessage="1" xr:uid="{357E08FA-FB7C-45A3-BAF0-9014226D45AA}">
          <x14:formula1>
            <xm:f>'C:\Users\A16P172\Downloads\[5193.xls]シフト記号表（勤務時間帯）'!#REF!</xm:f>
          </x14:formula1>
          <xm:sqref>S16:AW16 S18:AW18 S20:AW20 S22:AW22 S24:AW24 S26:AW26 S28:AW28 S30:AW30 S32:AW32 S34:AW34 S36:AW36 S38:AW38 S40:AW40 S42:AW42 S44:AW44 S46:AW46 S48:AW48 S50:AW50</xm:sqref>
        </x14:dataValidation>
        <x14:dataValidation type="list" allowBlank="1" showInputMessage="1" showErrorMessage="1" xr:uid="{8381B012-B13A-497F-BC07-4C303256121D}">
          <x14:formula1>
            <xm:f>'C:\Users\A16P172\Downloads\[5193.xls]プルダウン・リスト'!#REF!</xm:f>
          </x14:formula1>
          <xm:sqref>AP1:BD1</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BH73"/>
  <sheetViews>
    <sheetView view="pageBreakPreview" topLeftCell="A7" zoomScale="70" zoomScaleNormal="100" zoomScaleSheetLayoutView="70" workbookViewId="0">
      <selection activeCell="L36" sqref="L36:O37"/>
    </sheetView>
  </sheetViews>
  <sheetFormatPr defaultColWidth="4.44140625" defaultRowHeight="20.25" customHeight="1" x14ac:dyDescent="0.2"/>
  <cols>
    <col min="1" max="1" width="1.33203125" style="42" customWidth="1"/>
    <col min="2" max="59" width="5.6640625" style="42" customWidth="1"/>
    <col min="60" max="16384" width="4.44140625" style="42"/>
  </cols>
  <sheetData>
    <row r="1" spans="2:60" s="8" customFormat="1" ht="20.25" customHeight="1" x14ac:dyDescent="0.2">
      <c r="C1" s="9" t="s">
        <v>388</v>
      </c>
      <c r="D1" s="9"/>
      <c r="G1" s="10" t="s">
        <v>303</v>
      </c>
      <c r="J1" s="9"/>
      <c r="K1" s="9"/>
      <c r="L1" s="9"/>
      <c r="M1" s="9"/>
      <c r="AN1" s="11" t="s">
        <v>304</v>
      </c>
      <c r="AO1" s="11" t="s">
        <v>305</v>
      </c>
      <c r="AP1" s="620" t="s">
        <v>306</v>
      </c>
      <c r="AQ1" s="621"/>
      <c r="AR1" s="621"/>
      <c r="AS1" s="621"/>
      <c r="AT1" s="621"/>
      <c r="AU1" s="621"/>
      <c r="AV1" s="621"/>
      <c r="AW1" s="621"/>
      <c r="AX1" s="621"/>
      <c r="AY1" s="621"/>
      <c r="AZ1" s="621"/>
      <c r="BA1" s="621"/>
      <c r="BB1" s="621"/>
      <c r="BC1" s="621"/>
      <c r="BD1" s="621"/>
      <c r="BE1" s="12" t="s">
        <v>307</v>
      </c>
    </row>
    <row r="2" spans="2:60" s="13" customFormat="1" ht="20.25" customHeight="1" x14ac:dyDescent="0.2">
      <c r="D2" s="10"/>
      <c r="H2" s="10"/>
      <c r="I2" s="11"/>
      <c r="J2" s="11"/>
      <c r="K2" s="11"/>
      <c r="L2" s="11"/>
      <c r="M2" s="11"/>
      <c r="W2" s="14" t="s">
        <v>308</v>
      </c>
      <c r="X2" s="622">
        <v>6</v>
      </c>
      <c r="Y2" s="622"/>
      <c r="Z2" s="14" t="s">
        <v>305</v>
      </c>
      <c r="AA2" s="623">
        <f>IF(X2=0,"",YEAR(DATE(2018+X2,1,1)))</f>
        <v>2024</v>
      </c>
      <c r="AB2" s="623"/>
      <c r="AC2" s="15" t="s">
        <v>309</v>
      </c>
      <c r="AD2" s="15" t="s">
        <v>310</v>
      </c>
      <c r="AE2" s="622">
        <v>4</v>
      </c>
      <c r="AF2" s="622"/>
      <c r="AG2" s="15" t="s">
        <v>311</v>
      </c>
      <c r="AM2" s="12"/>
      <c r="AN2" s="11" t="s">
        <v>312</v>
      </c>
      <c r="AO2" s="11" t="s">
        <v>305</v>
      </c>
      <c r="AP2" s="624"/>
      <c r="AQ2" s="624"/>
      <c r="AR2" s="624"/>
      <c r="AS2" s="624"/>
      <c r="AT2" s="624"/>
      <c r="AU2" s="624"/>
      <c r="AV2" s="624"/>
      <c r="AW2" s="624"/>
      <c r="AX2" s="624"/>
      <c r="AY2" s="624"/>
      <c r="AZ2" s="624"/>
      <c r="BA2" s="624"/>
      <c r="BB2" s="624"/>
      <c r="BC2" s="624"/>
      <c r="BD2" s="624"/>
      <c r="BE2" s="12" t="s">
        <v>307</v>
      </c>
      <c r="BF2" s="11"/>
      <c r="BG2" s="11"/>
      <c r="BH2" s="11"/>
    </row>
    <row r="3" spans="2:60" s="13" customFormat="1" ht="20.25" customHeight="1" x14ac:dyDescent="0.2">
      <c r="D3" s="10"/>
      <c r="H3" s="10"/>
      <c r="I3" s="11"/>
      <c r="J3" s="11"/>
      <c r="K3" s="11"/>
      <c r="L3" s="11"/>
      <c r="M3" s="11"/>
      <c r="W3" s="14"/>
      <c r="X3" s="16"/>
      <c r="Y3" s="16"/>
      <c r="Z3" s="17"/>
      <c r="AA3" s="16"/>
      <c r="AB3" s="16"/>
      <c r="AC3" s="18"/>
      <c r="AD3" s="18"/>
      <c r="AE3" s="16"/>
      <c r="AF3" s="16"/>
      <c r="AG3" s="15"/>
      <c r="AM3" s="12"/>
      <c r="AN3" s="11"/>
      <c r="AO3" s="11"/>
      <c r="AP3" s="19"/>
      <c r="AQ3" s="19"/>
      <c r="AR3" s="19"/>
      <c r="AS3" s="19"/>
      <c r="AT3" s="19"/>
      <c r="AU3" s="19"/>
      <c r="AV3" s="19"/>
      <c r="AW3" s="19"/>
      <c r="AX3" s="19"/>
      <c r="AY3" s="19"/>
      <c r="AZ3" s="19"/>
      <c r="BA3" s="19"/>
      <c r="BB3" s="20" t="s">
        <v>313</v>
      </c>
      <c r="BC3" s="664" t="s">
        <v>314</v>
      </c>
      <c r="BD3" s="665"/>
      <c r="BE3" s="665"/>
      <c r="BF3" s="665"/>
      <c r="BG3" s="11"/>
      <c r="BH3" s="11"/>
    </row>
    <row r="4" spans="2:60" s="13" customFormat="1" ht="20.25" customHeight="1" x14ac:dyDescent="0.2">
      <c r="B4" s="666" t="s">
        <v>315</v>
      </c>
      <c r="C4" s="667"/>
      <c r="D4" s="667"/>
      <c r="E4" s="667"/>
      <c r="F4" s="667"/>
      <c r="G4" s="667"/>
      <c r="H4" s="667"/>
      <c r="I4" s="668"/>
      <c r="J4" s="21"/>
      <c r="K4" s="22"/>
      <c r="L4" s="22"/>
      <c r="M4" s="22"/>
      <c r="N4" s="22"/>
      <c r="O4" s="22"/>
      <c r="P4" s="22"/>
      <c r="Q4" s="22"/>
      <c r="R4" s="23"/>
      <c r="S4" s="23"/>
      <c r="T4" s="22"/>
      <c r="U4" s="22"/>
      <c r="V4" s="22"/>
      <c r="AC4" s="18"/>
      <c r="AD4" s="18"/>
      <c r="AE4" s="16"/>
      <c r="AF4" s="16"/>
      <c r="AG4" s="15"/>
      <c r="AM4" s="12"/>
      <c r="AN4" s="11"/>
      <c r="AO4" s="11"/>
      <c r="AP4" s="19"/>
      <c r="AQ4" s="19"/>
      <c r="AR4" s="19"/>
      <c r="AS4" s="19"/>
      <c r="AT4" s="19"/>
      <c r="AU4" s="19"/>
      <c r="AV4" s="19"/>
      <c r="AW4" s="19"/>
      <c r="AX4" s="19"/>
      <c r="AY4" s="19"/>
      <c r="AZ4" s="19"/>
      <c r="BA4" s="19"/>
      <c r="BB4" s="19"/>
      <c r="BC4" s="19"/>
      <c r="BD4" s="19"/>
      <c r="BE4" s="12"/>
      <c r="BF4" s="11"/>
      <c r="BG4" s="11"/>
      <c r="BH4" s="11"/>
    </row>
    <row r="5" spans="2:60" s="13" customFormat="1" ht="20.25" customHeight="1" x14ac:dyDescent="0.2">
      <c r="B5" s="24" t="s">
        <v>311</v>
      </c>
      <c r="C5" s="24" t="s">
        <v>316</v>
      </c>
      <c r="D5" s="24" t="s">
        <v>317</v>
      </c>
      <c r="E5" s="24" t="s">
        <v>318</v>
      </c>
      <c r="F5" s="24" t="s">
        <v>319</v>
      </c>
      <c r="G5" s="24" t="s">
        <v>320</v>
      </c>
      <c r="H5" s="24" t="s">
        <v>321</v>
      </c>
      <c r="I5" s="24" t="s">
        <v>322</v>
      </c>
      <c r="K5" s="25" t="s">
        <v>323</v>
      </c>
      <c r="L5" s="26"/>
      <c r="M5" s="26"/>
      <c r="N5" s="26"/>
      <c r="O5" s="26"/>
      <c r="P5" s="26"/>
      <c r="Q5" s="26"/>
      <c r="R5" s="27"/>
      <c r="S5" s="27"/>
      <c r="T5" s="28"/>
      <c r="U5" s="28"/>
      <c r="V5" s="28"/>
      <c r="AC5" s="18"/>
      <c r="AD5" s="18"/>
      <c r="AE5" s="16"/>
      <c r="AF5" s="16"/>
      <c r="AG5" s="29" t="s">
        <v>324</v>
      </c>
      <c r="AH5" s="29"/>
      <c r="AI5" s="29"/>
      <c r="AJ5" s="29"/>
      <c r="AK5" s="29"/>
      <c r="AL5" s="29"/>
      <c r="AM5" s="29"/>
      <c r="AN5" s="29"/>
      <c r="AO5" s="29"/>
      <c r="AP5" s="29"/>
      <c r="AQ5" s="29"/>
      <c r="AR5" s="29"/>
      <c r="AS5" s="664">
        <v>8</v>
      </c>
      <c r="AT5" s="665"/>
      <c r="AU5" s="30" t="s">
        <v>325</v>
      </c>
      <c r="AV5" s="29"/>
      <c r="AW5" s="664">
        <v>40</v>
      </c>
      <c r="AX5" s="665"/>
      <c r="AY5" s="30" t="s">
        <v>326</v>
      </c>
      <c r="AZ5" s="29"/>
      <c r="BA5" s="664">
        <v>160</v>
      </c>
      <c r="BB5" s="665"/>
      <c r="BC5" s="30" t="s">
        <v>327</v>
      </c>
      <c r="BD5" s="29"/>
      <c r="BE5" s="31"/>
      <c r="BF5" s="11"/>
      <c r="BG5" s="11"/>
      <c r="BH5" s="11"/>
    </row>
    <row r="6" spans="2:60" s="13" customFormat="1" ht="20.25" customHeight="1" x14ac:dyDescent="0.2">
      <c r="B6" s="32" t="s">
        <v>328</v>
      </c>
      <c r="C6" s="32" t="s">
        <v>328</v>
      </c>
      <c r="D6" s="32" t="s">
        <v>328</v>
      </c>
      <c r="E6" s="32" t="s">
        <v>328</v>
      </c>
      <c r="F6" s="32" t="s">
        <v>328</v>
      </c>
      <c r="G6" s="32" t="s">
        <v>329</v>
      </c>
      <c r="H6" s="32" t="s">
        <v>329</v>
      </c>
      <c r="I6" s="32" t="s">
        <v>329</v>
      </c>
      <c r="J6" s="27" t="s">
        <v>330</v>
      </c>
      <c r="K6" s="662">
        <v>0.375</v>
      </c>
      <c r="L6" s="662"/>
      <c r="M6" s="662"/>
      <c r="N6" s="27" t="s">
        <v>331</v>
      </c>
      <c r="O6" s="662">
        <v>0.75</v>
      </c>
      <c r="P6" s="662"/>
      <c r="Q6" s="662"/>
      <c r="R6" s="33" t="s">
        <v>332</v>
      </c>
      <c r="S6" s="663">
        <f>(O6-K6)*24</f>
        <v>9</v>
      </c>
      <c r="T6" s="663"/>
      <c r="U6" s="34" t="s">
        <v>333</v>
      </c>
      <c r="V6" s="27"/>
      <c r="AC6" s="18"/>
      <c r="AD6" s="18"/>
      <c r="AE6" s="16"/>
      <c r="AF6" s="16"/>
      <c r="AG6" s="35"/>
      <c r="AH6" s="8"/>
      <c r="AI6" s="8"/>
      <c r="AJ6" s="8"/>
      <c r="AK6" s="8"/>
      <c r="AL6" s="8"/>
      <c r="AM6" s="36"/>
      <c r="AN6" s="37"/>
      <c r="AO6" s="37"/>
      <c r="AP6" s="38"/>
      <c r="AQ6" s="38"/>
      <c r="AR6" s="38"/>
      <c r="AS6" s="38"/>
      <c r="AT6" s="38"/>
      <c r="AU6" s="38"/>
      <c r="AV6" s="38"/>
      <c r="AW6" s="38"/>
      <c r="AX6" s="38"/>
      <c r="AY6" s="38"/>
      <c r="AZ6" s="38"/>
      <c r="BA6" s="38"/>
      <c r="BB6" s="38"/>
      <c r="BC6" s="38"/>
      <c r="BD6" s="38"/>
      <c r="BE6" s="12"/>
      <c r="BF6" s="11"/>
      <c r="BG6" s="11"/>
      <c r="BH6" s="11"/>
    </row>
    <row r="7" spans="2:60" s="13" customFormat="1" ht="20.25" customHeight="1" x14ac:dyDescent="0.2">
      <c r="B7" s="39" t="s">
        <v>329</v>
      </c>
      <c r="C7" s="39" t="s">
        <v>329</v>
      </c>
      <c r="D7" s="39" t="s">
        <v>329</v>
      </c>
      <c r="E7" s="39" t="s">
        <v>329</v>
      </c>
      <c r="F7" s="39" t="s">
        <v>329</v>
      </c>
      <c r="G7" s="39" t="s">
        <v>329</v>
      </c>
      <c r="H7" s="39" t="s">
        <v>329</v>
      </c>
      <c r="I7" s="39" t="s">
        <v>329</v>
      </c>
      <c r="J7" s="27" t="s">
        <v>330</v>
      </c>
      <c r="K7" s="662"/>
      <c r="L7" s="662"/>
      <c r="M7" s="662"/>
      <c r="N7" s="27" t="s">
        <v>331</v>
      </c>
      <c r="O7" s="662"/>
      <c r="P7" s="662"/>
      <c r="Q7" s="662"/>
      <c r="R7" s="33" t="s">
        <v>332</v>
      </c>
      <c r="S7" s="663">
        <f>(O7-K7)*24</f>
        <v>0</v>
      </c>
      <c r="T7" s="663"/>
      <c r="U7" s="34" t="s">
        <v>333</v>
      </c>
      <c r="V7" s="27"/>
      <c r="AC7" s="18"/>
      <c r="AD7" s="18"/>
      <c r="AE7" s="16"/>
      <c r="AF7" s="16"/>
      <c r="AG7" s="35"/>
      <c r="AH7" s="8"/>
      <c r="AI7" s="8"/>
      <c r="AJ7" s="8"/>
      <c r="AK7" s="8"/>
      <c r="AL7" s="8"/>
      <c r="AM7" s="36"/>
      <c r="AN7" s="37"/>
      <c r="AO7" s="37"/>
      <c r="AP7" s="38"/>
      <c r="AQ7" s="38"/>
      <c r="AR7" s="38"/>
      <c r="AS7" s="38"/>
      <c r="AT7" s="38"/>
      <c r="AU7" s="38"/>
      <c r="AV7" s="38"/>
      <c r="AW7" s="29"/>
      <c r="AX7" s="29" t="s">
        <v>334</v>
      </c>
      <c r="AY7" s="29"/>
      <c r="AZ7" s="29"/>
      <c r="BA7" s="636">
        <f>DAY(EOMONTH(DATE(AA2,AE2,1),0))</f>
        <v>30</v>
      </c>
      <c r="BB7" s="636"/>
      <c r="BC7" s="30" t="s">
        <v>321</v>
      </c>
      <c r="BD7" s="38"/>
      <c r="BE7" s="12"/>
      <c r="BF7" s="11"/>
      <c r="BG7" s="11"/>
      <c r="BH7" s="11"/>
    </row>
    <row r="8" spans="2:60" s="13" customFormat="1" ht="20.25" customHeight="1" x14ac:dyDescent="0.2">
      <c r="B8" s="637" t="s">
        <v>335</v>
      </c>
      <c r="C8" s="638"/>
      <c r="D8" s="638"/>
      <c r="E8" s="638"/>
      <c r="F8" s="638"/>
      <c r="G8" s="638"/>
      <c r="H8" s="638"/>
      <c r="I8" s="638"/>
      <c r="J8" s="638"/>
      <c r="K8" s="639"/>
      <c r="L8" s="639"/>
      <c r="M8" s="639"/>
      <c r="N8" s="638"/>
      <c r="O8" s="639"/>
      <c r="P8" s="639"/>
      <c r="Q8" s="639"/>
      <c r="R8" s="638"/>
      <c r="S8" s="639"/>
      <c r="T8" s="639"/>
      <c r="U8" s="640"/>
      <c r="V8" s="27"/>
      <c r="AC8" s="18"/>
      <c r="AD8" s="18"/>
      <c r="AE8" s="16"/>
      <c r="AF8" s="16"/>
      <c r="AG8" s="35"/>
      <c r="AH8" s="8"/>
      <c r="AI8" s="8"/>
      <c r="AJ8" s="8"/>
      <c r="AK8" s="8"/>
      <c r="AL8" s="8"/>
      <c r="AM8" s="36"/>
      <c r="AN8" s="37"/>
      <c r="AO8" s="37"/>
      <c r="AP8" s="38"/>
      <c r="AQ8" s="38"/>
      <c r="AR8" s="38"/>
      <c r="AS8" s="38"/>
      <c r="AT8" s="38"/>
      <c r="AU8" s="38"/>
      <c r="AV8" s="38"/>
      <c r="AW8" s="29"/>
      <c r="AX8" s="29"/>
      <c r="AY8" s="29"/>
      <c r="AZ8" s="29"/>
      <c r="BA8" s="40"/>
      <c r="BB8" s="40"/>
      <c r="BC8" s="30"/>
      <c r="BD8" s="38"/>
      <c r="BE8" s="12"/>
      <c r="BF8" s="11"/>
      <c r="BG8" s="11"/>
      <c r="BH8" s="11"/>
    </row>
    <row r="9" spans="2:60" s="13" customFormat="1" ht="20.25" customHeight="1" x14ac:dyDescent="0.2">
      <c r="B9" s="641" t="s">
        <v>389</v>
      </c>
      <c r="C9" s="642"/>
      <c r="D9" s="642"/>
      <c r="E9" s="642"/>
      <c r="F9" s="642"/>
      <c r="G9" s="642"/>
      <c r="H9" s="642"/>
      <c r="I9" s="642"/>
      <c r="J9" s="642"/>
      <c r="K9" s="642"/>
      <c r="L9" s="642"/>
      <c r="M9" s="642"/>
      <c r="N9" s="642"/>
      <c r="O9" s="642"/>
      <c r="P9" s="642"/>
      <c r="Q9" s="642"/>
      <c r="R9" s="642"/>
      <c r="S9" s="642"/>
      <c r="T9" s="642"/>
      <c r="U9" s="643"/>
      <c r="V9" s="27"/>
      <c r="AC9" s="18"/>
      <c r="AD9" s="18"/>
      <c r="AE9" s="16"/>
      <c r="AF9" s="16"/>
      <c r="AG9" s="35"/>
      <c r="AH9" s="8"/>
      <c r="AI9" s="8"/>
      <c r="AJ9" s="8"/>
      <c r="AK9" s="8"/>
      <c r="AL9" s="8"/>
      <c r="AM9" s="36"/>
      <c r="AN9" s="37"/>
      <c r="AO9" s="37"/>
      <c r="AP9" s="38"/>
      <c r="AQ9" s="38"/>
      <c r="AR9" s="9" t="s">
        <v>336</v>
      </c>
      <c r="AS9" s="38"/>
      <c r="AT9" s="38"/>
      <c r="AU9" s="38"/>
      <c r="AV9" s="38"/>
      <c r="AW9" s="29"/>
      <c r="AX9" s="29"/>
      <c r="AY9" s="29"/>
      <c r="AZ9" s="41"/>
      <c r="BA9" s="670">
        <v>100</v>
      </c>
      <c r="BB9" s="671"/>
      <c r="BC9" s="30" t="s">
        <v>337</v>
      </c>
      <c r="BD9" s="38"/>
      <c r="BE9" s="12"/>
      <c r="BF9" s="11"/>
      <c r="BG9" s="11"/>
      <c r="BH9" s="11"/>
    </row>
    <row r="10" spans="2:60" ht="20.25" customHeight="1" thickBot="1" x14ac:dyDescent="0.25">
      <c r="C10" s="43"/>
      <c r="D10" s="43"/>
      <c r="G10" s="44"/>
      <c r="V10" s="43"/>
      <c r="AM10" s="43"/>
      <c r="BF10" s="45"/>
      <c r="BG10" s="45"/>
      <c r="BH10" s="45"/>
    </row>
    <row r="11" spans="2:60" ht="20.25" customHeight="1" thickBot="1" x14ac:dyDescent="0.25">
      <c r="B11" s="646" t="s">
        <v>338</v>
      </c>
      <c r="C11" s="649" t="s">
        <v>339</v>
      </c>
      <c r="D11" s="650"/>
      <c r="E11" s="654" t="s">
        <v>340</v>
      </c>
      <c r="F11" s="650"/>
      <c r="G11" s="654" t="s">
        <v>341</v>
      </c>
      <c r="H11" s="649"/>
      <c r="I11" s="649"/>
      <c r="J11" s="649"/>
      <c r="K11" s="650"/>
      <c r="L11" s="654" t="s">
        <v>342</v>
      </c>
      <c r="M11" s="649"/>
      <c r="N11" s="649"/>
      <c r="O11" s="657"/>
      <c r="P11" s="46"/>
      <c r="Q11" s="46"/>
      <c r="R11" s="46"/>
      <c r="S11" s="660" t="s">
        <v>343</v>
      </c>
      <c r="T11" s="661"/>
      <c r="U11" s="661"/>
      <c r="V11" s="661"/>
      <c r="W11" s="661"/>
      <c r="X11" s="661"/>
      <c r="Y11" s="661"/>
      <c r="Z11" s="661"/>
      <c r="AA11" s="661"/>
      <c r="AB11" s="661"/>
      <c r="AC11" s="661"/>
      <c r="AD11" s="661"/>
      <c r="AE11" s="661"/>
      <c r="AF11" s="661"/>
      <c r="AG11" s="661"/>
      <c r="AH11" s="661"/>
      <c r="AI11" s="661"/>
      <c r="AJ11" s="661"/>
      <c r="AK11" s="661"/>
      <c r="AL11" s="661"/>
      <c r="AM11" s="661"/>
      <c r="AN11" s="661"/>
      <c r="AO11" s="661"/>
      <c r="AP11" s="661"/>
      <c r="AQ11" s="661"/>
      <c r="AR11" s="661"/>
      <c r="AS11" s="661"/>
      <c r="AT11" s="661"/>
      <c r="AU11" s="661"/>
      <c r="AV11" s="661"/>
      <c r="AW11" s="661"/>
      <c r="AX11" s="600" t="str">
        <f>IF(BC3="計画","(9)1～4週目の勤務時間数合計","(9)1か月の勤務時間数合計")</f>
        <v>(9)1～4週目の勤務時間数合計</v>
      </c>
      <c r="AY11" s="601"/>
      <c r="AZ11" s="600" t="s">
        <v>344</v>
      </c>
      <c r="BA11" s="601"/>
      <c r="BB11" s="608" t="s">
        <v>345</v>
      </c>
      <c r="BC11" s="608"/>
      <c r="BD11" s="608"/>
      <c r="BE11" s="608"/>
      <c r="BF11" s="608"/>
      <c r="BG11" s="608"/>
    </row>
    <row r="12" spans="2:60" ht="20.25" customHeight="1" thickBot="1" x14ac:dyDescent="0.25">
      <c r="B12" s="647"/>
      <c r="C12" s="544"/>
      <c r="D12" s="651"/>
      <c r="E12" s="655"/>
      <c r="F12" s="651"/>
      <c r="G12" s="655"/>
      <c r="H12" s="544"/>
      <c r="I12" s="544"/>
      <c r="J12" s="544"/>
      <c r="K12" s="651"/>
      <c r="L12" s="655"/>
      <c r="M12" s="544"/>
      <c r="N12" s="544"/>
      <c r="O12" s="658"/>
      <c r="P12" s="47"/>
      <c r="Q12" s="47"/>
      <c r="R12" s="47"/>
      <c r="S12" s="610" t="s">
        <v>346</v>
      </c>
      <c r="T12" s="611"/>
      <c r="U12" s="611"/>
      <c r="V12" s="611"/>
      <c r="W12" s="611"/>
      <c r="X12" s="611"/>
      <c r="Y12" s="612"/>
      <c r="Z12" s="610" t="s">
        <v>347</v>
      </c>
      <c r="AA12" s="611"/>
      <c r="AB12" s="611"/>
      <c r="AC12" s="611"/>
      <c r="AD12" s="611"/>
      <c r="AE12" s="611"/>
      <c r="AF12" s="612"/>
      <c r="AG12" s="610" t="s">
        <v>348</v>
      </c>
      <c r="AH12" s="611"/>
      <c r="AI12" s="611"/>
      <c r="AJ12" s="611"/>
      <c r="AK12" s="611"/>
      <c r="AL12" s="611"/>
      <c r="AM12" s="612"/>
      <c r="AN12" s="610" t="s">
        <v>349</v>
      </c>
      <c r="AO12" s="611"/>
      <c r="AP12" s="611"/>
      <c r="AQ12" s="611"/>
      <c r="AR12" s="611"/>
      <c r="AS12" s="611"/>
      <c r="AT12" s="612"/>
      <c r="AU12" s="610" t="s">
        <v>350</v>
      </c>
      <c r="AV12" s="611"/>
      <c r="AW12" s="612"/>
      <c r="AX12" s="602"/>
      <c r="AY12" s="603"/>
      <c r="AZ12" s="602"/>
      <c r="BA12" s="603"/>
      <c r="BB12" s="608"/>
      <c r="BC12" s="608"/>
      <c r="BD12" s="608"/>
      <c r="BE12" s="608"/>
      <c r="BF12" s="608"/>
      <c r="BG12" s="608"/>
    </row>
    <row r="13" spans="2:60" ht="20.25" customHeight="1" thickBot="1" x14ac:dyDescent="0.25">
      <c r="B13" s="647"/>
      <c r="C13" s="544"/>
      <c r="D13" s="651"/>
      <c r="E13" s="655"/>
      <c r="F13" s="651"/>
      <c r="G13" s="655"/>
      <c r="H13" s="544"/>
      <c r="I13" s="544"/>
      <c r="J13" s="544"/>
      <c r="K13" s="651"/>
      <c r="L13" s="655"/>
      <c r="M13" s="544"/>
      <c r="N13" s="544"/>
      <c r="O13" s="658"/>
      <c r="P13" s="47"/>
      <c r="Q13" s="47"/>
      <c r="R13" s="47"/>
      <c r="S13" s="48">
        <f>DAY(DATE($AA$2,$AE$2,1))</f>
        <v>1</v>
      </c>
      <c r="T13" s="49">
        <f>DAY(DATE($AA$2,$AE$2,2))</f>
        <v>2</v>
      </c>
      <c r="U13" s="49">
        <f>DAY(DATE($AA$2,$AE$2,3))</f>
        <v>3</v>
      </c>
      <c r="V13" s="49">
        <f>DAY(DATE($AA$2,$AE$2,4))</f>
        <v>4</v>
      </c>
      <c r="W13" s="49">
        <f>DAY(DATE($AA$2,$AE$2,5))</f>
        <v>5</v>
      </c>
      <c r="X13" s="49">
        <f>DAY(DATE($AA$2,$AE$2,6))</f>
        <v>6</v>
      </c>
      <c r="Y13" s="50">
        <f>DAY(DATE($AA$2,$AE$2,7))</f>
        <v>7</v>
      </c>
      <c r="Z13" s="48">
        <f>DAY(DATE($AA$2,$AE$2,8))</f>
        <v>8</v>
      </c>
      <c r="AA13" s="49">
        <f>DAY(DATE($AA$2,$AE$2,9))</f>
        <v>9</v>
      </c>
      <c r="AB13" s="49">
        <f>DAY(DATE($AA$2,$AE$2,10))</f>
        <v>10</v>
      </c>
      <c r="AC13" s="49">
        <f>DAY(DATE($AA$2,$AE$2,11))</f>
        <v>11</v>
      </c>
      <c r="AD13" s="49">
        <f>DAY(DATE($AA$2,$AE$2,12))</f>
        <v>12</v>
      </c>
      <c r="AE13" s="49">
        <f>DAY(DATE($AA$2,$AE$2,13))</f>
        <v>13</v>
      </c>
      <c r="AF13" s="50">
        <f>DAY(DATE($AA$2,$AE$2,14))</f>
        <v>14</v>
      </c>
      <c r="AG13" s="48">
        <f>DAY(DATE($AA$2,$AE$2,15))</f>
        <v>15</v>
      </c>
      <c r="AH13" s="49">
        <f>DAY(DATE($AA$2,$AE$2,16))</f>
        <v>16</v>
      </c>
      <c r="AI13" s="49">
        <f>DAY(DATE($AA$2,$AE$2,17))</f>
        <v>17</v>
      </c>
      <c r="AJ13" s="49">
        <f>DAY(DATE($AA$2,$AE$2,18))</f>
        <v>18</v>
      </c>
      <c r="AK13" s="49">
        <f>DAY(DATE($AA$2,$AE$2,19))</f>
        <v>19</v>
      </c>
      <c r="AL13" s="49">
        <f>DAY(DATE($AA$2,$AE$2,20))</f>
        <v>20</v>
      </c>
      <c r="AM13" s="50">
        <f>DAY(DATE($AA$2,$AE$2,21))</f>
        <v>21</v>
      </c>
      <c r="AN13" s="48">
        <f>DAY(DATE($AA$2,$AE$2,22))</f>
        <v>22</v>
      </c>
      <c r="AO13" s="49">
        <f>DAY(DATE($AA$2,$AE$2,23))</f>
        <v>23</v>
      </c>
      <c r="AP13" s="49">
        <f>DAY(DATE($AA$2,$AE$2,24))</f>
        <v>24</v>
      </c>
      <c r="AQ13" s="49">
        <f>DAY(DATE($AA$2,$AE$2,25))</f>
        <v>25</v>
      </c>
      <c r="AR13" s="49">
        <f>DAY(DATE($AA$2,$AE$2,26))</f>
        <v>26</v>
      </c>
      <c r="AS13" s="49">
        <f>DAY(DATE($AA$2,$AE$2,27))</f>
        <v>27</v>
      </c>
      <c r="AT13" s="50">
        <f>DAY(DATE($AA$2,$AE$2,28))</f>
        <v>28</v>
      </c>
      <c r="AU13" s="48" t="str">
        <f>IF(BC3="実績",IF(DAY(DATE($AA$2,$AE$2,29))=29,29,""),"")</f>
        <v/>
      </c>
      <c r="AV13" s="49" t="str">
        <f>IF(BC3="実績",IF(DAY(DATE($AA$2,$AE$2,30))=30,30,""),"")</f>
        <v/>
      </c>
      <c r="AW13" s="50" t="str">
        <f>IF(BC3="実績",IF(DAY(DATE($AA$2,$AE$2,31))=31,31,""),"")</f>
        <v/>
      </c>
      <c r="AX13" s="602"/>
      <c r="AY13" s="603"/>
      <c r="AZ13" s="602"/>
      <c r="BA13" s="603"/>
      <c r="BB13" s="608"/>
      <c r="BC13" s="608"/>
      <c r="BD13" s="608"/>
      <c r="BE13" s="608"/>
      <c r="BF13" s="608"/>
      <c r="BG13" s="608"/>
    </row>
    <row r="14" spans="2:60" ht="20.25" hidden="1" customHeight="1" x14ac:dyDescent="0.2">
      <c r="B14" s="647"/>
      <c r="C14" s="544"/>
      <c r="D14" s="651"/>
      <c r="E14" s="655"/>
      <c r="F14" s="651"/>
      <c r="G14" s="655"/>
      <c r="H14" s="544"/>
      <c r="I14" s="544"/>
      <c r="J14" s="544"/>
      <c r="K14" s="651"/>
      <c r="L14" s="655"/>
      <c r="M14" s="544"/>
      <c r="N14" s="544"/>
      <c r="O14" s="658"/>
      <c r="P14" s="47"/>
      <c r="Q14" s="47"/>
      <c r="R14" s="47"/>
      <c r="S14" s="48">
        <f>WEEKDAY(DATE($AA$2,$AE$2,1))</f>
        <v>2</v>
      </c>
      <c r="T14" s="49">
        <f>WEEKDAY(DATE($AA$2,$AE$2,2))</f>
        <v>3</v>
      </c>
      <c r="U14" s="49">
        <f>WEEKDAY(DATE($AA$2,$AE$2,3))</f>
        <v>4</v>
      </c>
      <c r="V14" s="49">
        <f>WEEKDAY(DATE($AA$2,$AE$2,4))</f>
        <v>5</v>
      </c>
      <c r="W14" s="49">
        <f>WEEKDAY(DATE($AA$2,$AE$2,5))</f>
        <v>6</v>
      </c>
      <c r="X14" s="49">
        <f>WEEKDAY(DATE($AA$2,$AE$2,6))</f>
        <v>7</v>
      </c>
      <c r="Y14" s="50">
        <f>WEEKDAY(DATE($AA$2,$AE$2,7))</f>
        <v>1</v>
      </c>
      <c r="Z14" s="48">
        <f>WEEKDAY(DATE($AA$2,$AE$2,8))</f>
        <v>2</v>
      </c>
      <c r="AA14" s="49">
        <f>WEEKDAY(DATE($AA$2,$AE$2,9))</f>
        <v>3</v>
      </c>
      <c r="AB14" s="49">
        <f>WEEKDAY(DATE($AA$2,$AE$2,10))</f>
        <v>4</v>
      </c>
      <c r="AC14" s="49">
        <f>WEEKDAY(DATE($AA$2,$AE$2,11))</f>
        <v>5</v>
      </c>
      <c r="AD14" s="49">
        <f>WEEKDAY(DATE($AA$2,$AE$2,12))</f>
        <v>6</v>
      </c>
      <c r="AE14" s="49">
        <f>WEEKDAY(DATE($AA$2,$AE$2,13))</f>
        <v>7</v>
      </c>
      <c r="AF14" s="50">
        <f>WEEKDAY(DATE($AA$2,$AE$2,14))</f>
        <v>1</v>
      </c>
      <c r="AG14" s="48">
        <f>WEEKDAY(DATE($AA$2,$AE$2,15))</f>
        <v>2</v>
      </c>
      <c r="AH14" s="49">
        <f>WEEKDAY(DATE($AA$2,$AE$2,16))</f>
        <v>3</v>
      </c>
      <c r="AI14" s="49">
        <f>WEEKDAY(DATE($AA$2,$AE$2,17))</f>
        <v>4</v>
      </c>
      <c r="AJ14" s="49">
        <f>WEEKDAY(DATE($AA$2,$AE$2,18))</f>
        <v>5</v>
      </c>
      <c r="AK14" s="49">
        <f>WEEKDAY(DATE($AA$2,$AE$2,19))</f>
        <v>6</v>
      </c>
      <c r="AL14" s="49">
        <f>WEEKDAY(DATE($AA$2,$AE$2,20))</f>
        <v>7</v>
      </c>
      <c r="AM14" s="50">
        <f>WEEKDAY(DATE($AA$2,$AE$2,21))</f>
        <v>1</v>
      </c>
      <c r="AN14" s="48">
        <f>WEEKDAY(DATE($AA$2,$AE$2,22))</f>
        <v>2</v>
      </c>
      <c r="AO14" s="49">
        <f>WEEKDAY(DATE($AA$2,$AE$2,23))</f>
        <v>3</v>
      </c>
      <c r="AP14" s="49">
        <f>WEEKDAY(DATE($AA$2,$AE$2,24))</f>
        <v>4</v>
      </c>
      <c r="AQ14" s="49">
        <f>WEEKDAY(DATE($AA$2,$AE$2,25))</f>
        <v>5</v>
      </c>
      <c r="AR14" s="49">
        <f>WEEKDAY(DATE($AA$2,$AE$2,26))</f>
        <v>6</v>
      </c>
      <c r="AS14" s="49">
        <f>WEEKDAY(DATE($AA$2,$AE$2,27))</f>
        <v>7</v>
      </c>
      <c r="AT14" s="50">
        <f>WEEKDAY(DATE($AA$2,$AE$2,28))</f>
        <v>1</v>
      </c>
      <c r="AU14" s="48">
        <f>IF(AU13=29,WEEKDAY(DATE($AA$2,$AE$2,29)),0)</f>
        <v>0</v>
      </c>
      <c r="AV14" s="49">
        <f>IF(AV13=30,WEEKDAY(DATE($AA$2,$AE$2,30)),0)</f>
        <v>0</v>
      </c>
      <c r="AW14" s="50">
        <f>IF(AW13=31,WEEKDAY(DATE($AA$2,$AE$2,31)),0)</f>
        <v>0</v>
      </c>
      <c r="AX14" s="604"/>
      <c r="AY14" s="605"/>
      <c r="AZ14" s="604"/>
      <c r="BA14" s="605"/>
      <c r="BB14" s="609"/>
      <c r="BC14" s="609"/>
      <c r="BD14" s="609"/>
      <c r="BE14" s="609"/>
      <c r="BF14" s="609"/>
      <c r="BG14" s="609"/>
    </row>
    <row r="15" spans="2:60" ht="20.25" customHeight="1" thickBot="1" x14ac:dyDescent="0.25">
      <c r="B15" s="648"/>
      <c r="C15" s="652"/>
      <c r="D15" s="653"/>
      <c r="E15" s="656"/>
      <c r="F15" s="653"/>
      <c r="G15" s="656"/>
      <c r="H15" s="652"/>
      <c r="I15" s="652"/>
      <c r="J15" s="652"/>
      <c r="K15" s="653"/>
      <c r="L15" s="656"/>
      <c r="M15" s="652"/>
      <c r="N15" s="652"/>
      <c r="O15" s="659"/>
      <c r="P15" s="51"/>
      <c r="Q15" s="51"/>
      <c r="R15" s="51"/>
      <c r="S15" s="52" t="str">
        <f>IF(S14=1,"日",IF(S14=2,"月",IF(S14=3,"火",IF(S14=4,"水",IF(S14=5,"木",IF(S14=6,"金","土"))))))</f>
        <v>月</v>
      </c>
      <c r="T15" s="53" t="str">
        <f t="shared" ref="T15:AT15" si="0">IF(T14=1,"日",IF(T14=2,"月",IF(T14=3,"火",IF(T14=4,"水",IF(T14=5,"木",IF(T14=6,"金","土"))))))</f>
        <v>火</v>
      </c>
      <c r="U15" s="53" t="str">
        <f t="shared" si="0"/>
        <v>水</v>
      </c>
      <c r="V15" s="53" t="str">
        <f t="shared" si="0"/>
        <v>木</v>
      </c>
      <c r="W15" s="53" t="str">
        <f t="shared" si="0"/>
        <v>金</v>
      </c>
      <c r="X15" s="53" t="str">
        <f t="shared" si="0"/>
        <v>土</v>
      </c>
      <c r="Y15" s="54" t="str">
        <f t="shared" si="0"/>
        <v>日</v>
      </c>
      <c r="Z15" s="52" t="str">
        <f t="shared" si="0"/>
        <v>月</v>
      </c>
      <c r="AA15" s="53" t="str">
        <f t="shared" si="0"/>
        <v>火</v>
      </c>
      <c r="AB15" s="53" t="str">
        <f t="shared" si="0"/>
        <v>水</v>
      </c>
      <c r="AC15" s="53" t="str">
        <f t="shared" si="0"/>
        <v>木</v>
      </c>
      <c r="AD15" s="53" t="str">
        <f t="shared" si="0"/>
        <v>金</v>
      </c>
      <c r="AE15" s="53" t="str">
        <f t="shared" si="0"/>
        <v>土</v>
      </c>
      <c r="AF15" s="54" t="str">
        <f t="shared" si="0"/>
        <v>日</v>
      </c>
      <c r="AG15" s="52" t="str">
        <f t="shared" si="0"/>
        <v>月</v>
      </c>
      <c r="AH15" s="53" t="str">
        <f t="shared" si="0"/>
        <v>火</v>
      </c>
      <c r="AI15" s="53" t="str">
        <f t="shared" si="0"/>
        <v>水</v>
      </c>
      <c r="AJ15" s="53" t="str">
        <f t="shared" si="0"/>
        <v>木</v>
      </c>
      <c r="AK15" s="53" t="str">
        <f t="shared" si="0"/>
        <v>金</v>
      </c>
      <c r="AL15" s="53" t="str">
        <f t="shared" si="0"/>
        <v>土</v>
      </c>
      <c r="AM15" s="54" t="str">
        <f t="shared" si="0"/>
        <v>日</v>
      </c>
      <c r="AN15" s="52" t="str">
        <f t="shared" si="0"/>
        <v>月</v>
      </c>
      <c r="AO15" s="53" t="str">
        <f t="shared" si="0"/>
        <v>火</v>
      </c>
      <c r="AP15" s="53" t="str">
        <f t="shared" si="0"/>
        <v>水</v>
      </c>
      <c r="AQ15" s="53" t="str">
        <f t="shared" si="0"/>
        <v>木</v>
      </c>
      <c r="AR15" s="53" t="str">
        <f t="shared" si="0"/>
        <v>金</v>
      </c>
      <c r="AS15" s="53" t="str">
        <f t="shared" si="0"/>
        <v>土</v>
      </c>
      <c r="AT15" s="54" t="str">
        <f t="shared" si="0"/>
        <v>日</v>
      </c>
      <c r="AU15" s="53" t="str">
        <f>IF(AU14=1,"日",IF(AU14=2,"月",IF(AU14=3,"火",IF(AU14=4,"水",IF(AU14=5,"木",IF(AU14=6,"金",IF(AU14=0,"","土")))))))</f>
        <v/>
      </c>
      <c r="AV15" s="53" t="str">
        <f>IF(AV14=1,"日",IF(AV14=2,"月",IF(AV14=3,"火",IF(AV14=4,"水",IF(AV14=5,"木",IF(AV14=6,"金",IF(AV14=0,"","土")))))))</f>
        <v/>
      </c>
      <c r="AW15" s="53" t="str">
        <f>IF(AW14=1,"日",IF(AW14=2,"月",IF(AW14=3,"火",IF(AW14=4,"水",IF(AW14=5,"木",IF(AW14=6,"金",IF(AW14=0,"","土")))))))</f>
        <v/>
      </c>
      <c r="AX15" s="606"/>
      <c r="AY15" s="607"/>
      <c r="AZ15" s="606"/>
      <c r="BA15" s="607"/>
      <c r="BB15" s="609"/>
      <c r="BC15" s="609"/>
      <c r="BD15" s="609"/>
      <c r="BE15" s="609"/>
      <c r="BF15" s="609"/>
      <c r="BG15" s="609"/>
    </row>
    <row r="16" spans="2:60" ht="20.25" customHeight="1" x14ac:dyDescent="0.2">
      <c r="B16" s="625">
        <v>1</v>
      </c>
      <c r="C16" s="626" t="s">
        <v>390</v>
      </c>
      <c r="D16" s="627"/>
      <c r="E16" s="628" t="s">
        <v>391</v>
      </c>
      <c r="F16" s="629"/>
      <c r="G16" s="568" t="s">
        <v>392</v>
      </c>
      <c r="H16" s="569"/>
      <c r="I16" s="569"/>
      <c r="J16" s="569"/>
      <c r="K16" s="570"/>
      <c r="L16" s="630" t="s">
        <v>393</v>
      </c>
      <c r="M16" s="631"/>
      <c r="N16" s="631"/>
      <c r="O16" s="632"/>
      <c r="P16" s="633" t="s">
        <v>351</v>
      </c>
      <c r="Q16" s="634"/>
      <c r="R16" s="635"/>
      <c r="S16" s="86" t="s">
        <v>394</v>
      </c>
      <c r="T16" s="87" t="s">
        <v>394</v>
      </c>
      <c r="U16" s="87" t="s">
        <v>394</v>
      </c>
      <c r="V16" s="87" t="s">
        <v>395</v>
      </c>
      <c r="W16" s="87" t="s">
        <v>395</v>
      </c>
      <c r="X16" s="87" t="s">
        <v>394</v>
      </c>
      <c r="Y16" s="88" t="s">
        <v>394</v>
      </c>
      <c r="Z16" s="86" t="s">
        <v>394</v>
      </c>
      <c r="AA16" s="87" t="s">
        <v>394</v>
      </c>
      <c r="AB16" s="87" t="s">
        <v>394</v>
      </c>
      <c r="AC16" s="87" t="s">
        <v>395</v>
      </c>
      <c r="AD16" s="87" t="s">
        <v>395</v>
      </c>
      <c r="AE16" s="87" t="s">
        <v>394</v>
      </c>
      <c r="AF16" s="88" t="s">
        <v>394</v>
      </c>
      <c r="AG16" s="86" t="s">
        <v>394</v>
      </c>
      <c r="AH16" s="87" t="s">
        <v>394</v>
      </c>
      <c r="AI16" s="87" t="s">
        <v>394</v>
      </c>
      <c r="AJ16" s="87" t="s">
        <v>395</v>
      </c>
      <c r="AK16" s="87" t="s">
        <v>395</v>
      </c>
      <c r="AL16" s="87" t="s">
        <v>394</v>
      </c>
      <c r="AM16" s="88" t="s">
        <v>394</v>
      </c>
      <c r="AN16" s="86" t="s">
        <v>394</v>
      </c>
      <c r="AO16" s="87" t="s">
        <v>394</v>
      </c>
      <c r="AP16" s="87" t="s">
        <v>394</v>
      </c>
      <c r="AQ16" s="87" t="s">
        <v>395</v>
      </c>
      <c r="AR16" s="87" t="s">
        <v>395</v>
      </c>
      <c r="AS16" s="87" t="s">
        <v>394</v>
      </c>
      <c r="AT16" s="88" t="s">
        <v>394</v>
      </c>
      <c r="AU16" s="86"/>
      <c r="AV16" s="87"/>
      <c r="AW16" s="88"/>
      <c r="AX16" s="613">
        <f>IF($BC$3="計画",SUM(S17:AT17),IF($BC$3="実績",SUM(S17:AW17),""))</f>
        <v>80</v>
      </c>
      <c r="AY16" s="614"/>
      <c r="AZ16" s="615">
        <f>IF($BC$3="計画",AX16/4,IF($BC$3="実績",AX16/($BA$7/7),""))</f>
        <v>20</v>
      </c>
      <c r="BA16" s="616"/>
      <c r="BB16" s="617" t="s">
        <v>396</v>
      </c>
      <c r="BC16" s="618"/>
      <c r="BD16" s="618"/>
      <c r="BE16" s="618"/>
      <c r="BF16" s="618"/>
      <c r="BG16" s="619"/>
    </row>
    <row r="17" spans="2:59" ht="20.25" customHeight="1" x14ac:dyDescent="0.2">
      <c r="B17" s="561"/>
      <c r="C17" s="582"/>
      <c r="D17" s="563"/>
      <c r="E17" s="595"/>
      <c r="F17" s="596"/>
      <c r="G17" s="571"/>
      <c r="H17" s="569"/>
      <c r="I17" s="569"/>
      <c r="J17" s="569"/>
      <c r="K17" s="570"/>
      <c r="L17" s="597"/>
      <c r="M17" s="598"/>
      <c r="N17" s="598"/>
      <c r="O17" s="599"/>
      <c r="P17" s="558" t="s">
        <v>352</v>
      </c>
      <c r="Q17" s="559"/>
      <c r="R17" s="560"/>
      <c r="S17" s="89">
        <f>IF(S16="","",VLOOKUP(S16,'[1]【記載例】シフト記号表（勤務時間帯）'!$C$4:$K$35,9,FALSE))</f>
        <v>4</v>
      </c>
      <c r="T17" s="90">
        <f>IF(T16="","",VLOOKUP(T16,'[1]【記載例】シフト記号表（勤務時間帯）'!$C$4:$K$35,9,FALSE))</f>
        <v>4</v>
      </c>
      <c r="U17" s="90">
        <f>IF(U16="","",VLOOKUP(U16,'[1]【記載例】シフト記号表（勤務時間帯）'!$C$4:$K$35,9,FALSE))</f>
        <v>4</v>
      </c>
      <c r="V17" s="90" t="str">
        <f>IF(V16="","",VLOOKUP(V16,'[1]【記載例】シフト記号表（勤務時間帯）'!$C$4:$K$35,9,FALSE))</f>
        <v>-</v>
      </c>
      <c r="W17" s="90" t="str">
        <f>IF(W16="","",VLOOKUP(W16,'[1]【記載例】シフト記号表（勤務時間帯）'!$C$4:$K$35,9,FALSE))</f>
        <v>-</v>
      </c>
      <c r="X17" s="90">
        <f>IF(X16="","",VLOOKUP(X16,'[1]【記載例】シフト記号表（勤務時間帯）'!$C$4:$K$35,9,FALSE))</f>
        <v>4</v>
      </c>
      <c r="Y17" s="91">
        <f>IF(Y16="","",VLOOKUP(Y16,'[1]【記載例】シフト記号表（勤務時間帯）'!$C$4:$K$35,9,FALSE))</f>
        <v>4</v>
      </c>
      <c r="Z17" s="89">
        <f>IF(Z16="","",VLOOKUP(Z16,'[1]【記載例】シフト記号表（勤務時間帯）'!$C$4:$K$35,9,FALSE))</f>
        <v>4</v>
      </c>
      <c r="AA17" s="90">
        <f>IF(AA16="","",VLOOKUP(AA16,'[1]【記載例】シフト記号表（勤務時間帯）'!$C$4:$K$35,9,FALSE))</f>
        <v>4</v>
      </c>
      <c r="AB17" s="90">
        <f>IF(AB16="","",VLOOKUP(AB16,'[1]【記載例】シフト記号表（勤務時間帯）'!$C$4:$K$35,9,FALSE))</f>
        <v>4</v>
      </c>
      <c r="AC17" s="90" t="str">
        <f>IF(AC16="","",VLOOKUP(AC16,'[1]【記載例】シフト記号表（勤務時間帯）'!$C$4:$K$35,9,FALSE))</f>
        <v>-</v>
      </c>
      <c r="AD17" s="90" t="str">
        <f>IF(AD16="","",VLOOKUP(AD16,'[1]【記載例】シフト記号表（勤務時間帯）'!$C$4:$K$35,9,FALSE))</f>
        <v>-</v>
      </c>
      <c r="AE17" s="90">
        <f>IF(AE16="","",VLOOKUP(AE16,'[1]【記載例】シフト記号表（勤務時間帯）'!$C$4:$K$35,9,FALSE))</f>
        <v>4</v>
      </c>
      <c r="AF17" s="91">
        <f>IF(AF16="","",VLOOKUP(AF16,'[1]【記載例】シフト記号表（勤務時間帯）'!$C$4:$K$35,9,FALSE))</f>
        <v>4</v>
      </c>
      <c r="AG17" s="89">
        <f>IF(AG16="","",VLOOKUP(AG16,'[1]【記載例】シフト記号表（勤務時間帯）'!$C$4:$K$35,9,FALSE))</f>
        <v>4</v>
      </c>
      <c r="AH17" s="90">
        <f>IF(AH16="","",VLOOKUP(AH16,'[1]【記載例】シフト記号表（勤務時間帯）'!$C$4:$K$35,9,FALSE))</f>
        <v>4</v>
      </c>
      <c r="AI17" s="90">
        <f>IF(AI16="","",VLOOKUP(AI16,'[1]【記載例】シフト記号表（勤務時間帯）'!$C$4:$K$35,9,FALSE))</f>
        <v>4</v>
      </c>
      <c r="AJ17" s="90" t="str">
        <f>IF(AJ16="","",VLOOKUP(AJ16,'[1]【記載例】シフト記号表（勤務時間帯）'!$C$4:$K$35,9,FALSE))</f>
        <v>-</v>
      </c>
      <c r="AK17" s="90" t="str">
        <f>IF(AK16="","",VLOOKUP(AK16,'[1]【記載例】シフト記号表（勤務時間帯）'!$C$4:$K$35,9,FALSE))</f>
        <v>-</v>
      </c>
      <c r="AL17" s="90">
        <f>IF(AL16="","",VLOOKUP(AL16,'[1]【記載例】シフト記号表（勤務時間帯）'!$C$4:$K$35,9,FALSE))</f>
        <v>4</v>
      </c>
      <c r="AM17" s="91">
        <f>IF(AM16="","",VLOOKUP(AM16,'[1]【記載例】シフト記号表（勤務時間帯）'!$C$4:$K$35,9,FALSE))</f>
        <v>4</v>
      </c>
      <c r="AN17" s="89">
        <f>IF(AN16="","",VLOOKUP(AN16,'[1]【記載例】シフト記号表（勤務時間帯）'!$C$4:$K$35,9,FALSE))</f>
        <v>4</v>
      </c>
      <c r="AO17" s="90">
        <f>IF(AO16="","",VLOOKUP(AO16,'[1]【記載例】シフト記号表（勤務時間帯）'!$C$4:$K$35,9,FALSE))</f>
        <v>4</v>
      </c>
      <c r="AP17" s="90">
        <f>IF(AP16="","",VLOOKUP(AP16,'[1]【記載例】シフト記号表（勤務時間帯）'!$C$4:$K$35,9,FALSE))</f>
        <v>4</v>
      </c>
      <c r="AQ17" s="90" t="str">
        <f>IF(AQ16="","",VLOOKUP(AQ16,'[1]【記載例】シフト記号表（勤務時間帯）'!$C$4:$K$35,9,FALSE))</f>
        <v>-</v>
      </c>
      <c r="AR17" s="90" t="str">
        <f>IF(AR16="","",VLOOKUP(AR16,'[1]【記載例】シフト記号表（勤務時間帯）'!$C$4:$K$35,9,FALSE))</f>
        <v>-</v>
      </c>
      <c r="AS17" s="90">
        <f>IF(AS16="","",VLOOKUP(AS16,'[1]【記載例】シフト記号表（勤務時間帯）'!$C$4:$K$35,9,FALSE))</f>
        <v>4</v>
      </c>
      <c r="AT17" s="91">
        <f>IF(AT16="","",VLOOKUP(AT16,'[1]【記載例】シフト記号表（勤務時間帯）'!$C$4:$K$35,9,FALSE))</f>
        <v>4</v>
      </c>
      <c r="AU17" s="89" t="str">
        <f>IF(AU16="","",VLOOKUP(AU16,'[1]【記載例】シフト記号表（勤務時間帯）'!$C$4:$K$35,9,FALSE))</f>
        <v/>
      </c>
      <c r="AV17" s="90" t="str">
        <f>IF(AV16="","",VLOOKUP(AV16,'[1]【記載例】シフト記号表（勤務時間帯）'!$C$4:$K$35,9,FALSE))</f>
        <v/>
      </c>
      <c r="AW17" s="91" t="str">
        <f>IF(AW16="","",VLOOKUP(AW16,'[1]【記載例】シフト記号表（勤務時間帯）'!$C$4:$K$35,9,FALSE))</f>
        <v/>
      </c>
      <c r="AX17" s="548"/>
      <c r="AY17" s="549"/>
      <c r="AZ17" s="550"/>
      <c r="BA17" s="551"/>
      <c r="BB17" s="555"/>
      <c r="BC17" s="556"/>
      <c r="BD17" s="556"/>
      <c r="BE17" s="556"/>
      <c r="BF17" s="556"/>
      <c r="BG17" s="557"/>
    </row>
    <row r="18" spans="2:59" ht="20.25" customHeight="1" x14ac:dyDescent="0.2">
      <c r="B18" s="561">
        <f>B16+1</f>
        <v>2</v>
      </c>
      <c r="C18" s="562" t="s">
        <v>396</v>
      </c>
      <c r="D18" s="563"/>
      <c r="E18" s="594" t="s">
        <v>391</v>
      </c>
      <c r="F18" s="584"/>
      <c r="G18" s="568" t="s">
        <v>392</v>
      </c>
      <c r="H18" s="569"/>
      <c r="I18" s="569"/>
      <c r="J18" s="569"/>
      <c r="K18" s="570"/>
      <c r="L18" s="585" t="s">
        <v>393</v>
      </c>
      <c r="M18" s="586"/>
      <c r="N18" s="586"/>
      <c r="O18" s="587"/>
      <c r="P18" s="545" t="s">
        <v>351</v>
      </c>
      <c r="Q18" s="546"/>
      <c r="R18" s="547"/>
      <c r="S18" s="92" t="s">
        <v>394</v>
      </c>
      <c r="T18" s="93" t="s">
        <v>394</v>
      </c>
      <c r="U18" s="93" t="s">
        <v>394</v>
      </c>
      <c r="V18" s="93" t="s">
        <v>395</v>
      </c>
      <c r="W18" s="93" t="s">
        <v>395</v>
      </c>
      <c r="X18" s="93" t="s">
        <v>394</v>
      </c>
      <c r="Y18" s="94" t="s">
        <v>394</v>
      </c>
      <c r="Z18" s="92" t="s">
        <v>394</v>
      </c>
      <c r="AA18" s="93" t="s">
        <v>394</v>
      </c>
      <c r="AB18" s="93" t="s">
        <v>394</v>
      </c>
      <c r="AC18" s="93" t="s">
        <v>395</v>
      </c>
      <c r="AD18" s="93" t="s">
        <v>395</v>
      </c>
      <c r="AE18" s="93" t="s">
        <v>394</v>
      </c>
      <c r="AF18" s="94" t="s">
        <v>394</v>
      </c>
      <c r="AG18" s="92" t="s">
        <v>394</v>
      </c>
      <c r="AH18" s="93" t="s">
        <v>394</v>
      </c>
      <c r="AI18" s="93" t="s">
        <v>394</v>
      </c>
      <c r="AJ18" s="93" t="s">
        <v>395</v>
      </c>
      <c r="AK18" s="93" t="s">
        <v>395</v>
      </c>
      <c r="AL18" s="93" t="s">
        <v>394</v>
      </c>
      <c r="AM18" s="94" t="s">
        <v>394</v>
      </c>
      <c r="AN18" s="92" t="s">
        <v>394</v>
      </c>
      <c r="AO18" s="93" t="s">
        <v>394</v>
      </c>
      <c r="AP18" s="93" t="s">
        <v>394</v>
      </c>
      <c r="AQ18" s="93" t="s">
        <v>395</v>
      </c>
      <c r="AR18" s="93" t="s">
        <v>395</v>
      </c>
      <c r="AS18" s="93" t="s">
        <v>394</v>
      </c>
      <c r="AT18" s="94" t="s">
        <v>394</v>
      </c>
      <c r="AU18" s="92"/>
      <c r="AV18" s="93"/>
      <c r="AW18" s="94"/>
      <c r="AX18" s="548">
        <f>IF($BC$3="計画",SUM(S19:AT19),IF($BC$3="実績",SUM(S19:AW19),""))</f>
        <v>80</v>
      </c>
      <c r="AY18" s="549"/>
      <c r="AZ18" s="550">
        <f>IF($BC$3="計画",AX18/4,IF($BC$3="実績",AX18/($BA$7/7),""))</f>
        <v>20</v>
      </c>
      <c r="BA18" s="551"/>
      <c r="BB18" s="552" t="s">
        <v>390</v>
      </c>
      <c r="BC18" s="553"/>
      <c r="BD18" s="553"/>
      <c r="BE18" s="553"/>
      <c r="BF18" s="553"/>
      <c r="BG18" s="554"/>
    </row>
    <row r="19" spans="2:59" ht="20.25" customHeight="1" x14ac:dyDescent="0.2">
      <c r="B19" s="561"/>
      <c r="C19" s="582"/>
      <c r="D19" s="563"/>
      <c r="E19" s="595"/>
      <c r="F19" s="596"/>
      <c r="G19" s="571"/>
      <c r="H19" s="569"/>
      <c r="I19" s="569"/>
      <c r="J19" s="569"/>
      <c r="K19" s="570"/>
      <c r="L19" s="597"/>
      <c r="M19" s="598"/>
      <c r="N19" s="598"/>
      <c r="O19" s="599"/>
      <c r="P19" s="558" t="s">
        <v>352</v>
      </c>
      <c r="Q19" s="559"/>
      <c r="R19" s="560"/>
      <c r="S19" s="89">
        <f>IF(S18="","",VLOOKUP(S18,'[1]【記載例】シフト記号表（勤務時間帯）'!$C$4:$K$35,9,FALSE))</f>
        <v>4</v>
      </c>
      <c r="T19" s="90">
        <f>IF(T18="","",VLOOKUP(T18,'[1]【記載例】シフト記号表（勤務時間帯）'!$C$4:$K$35,9,FALSE))</f>
        <v>4</v>
      </c>
      <c r="U19" s="90">
        <f>IF(U18="","",VLOOKUP(U18,'[1]【記載例】シフト記号表（勤務時間帯）'!$C$4:$K$35,9,FALSE))</f>
        <v>4</v>
      </c>
      <c r="V19" s="90" t="str">
        <f>IF(V18="","",VLOOKUP(V18,'[1]【記載例】シフト記号表（勤務時間帯）'!$C$4:$K$35,9,FALSE))</f>
        <v>-</v>
      </c>
      <c r="W19" s="90" t="str">
        <f>IF(W18="","",VLOOKUP(W18,'[1]【記載例】シフト記号表（勤務時間帯）'!$C$4:$K$35,9,FALSE))</f>
        <v>-</v>
      </c>
      <c r="X19" s="90">
        <f>IF(X18="","",VLOOKUP(X18,'[1]【記載例】シフト記号表（勤務時間帯）'!$C$4:$K$35,9,FALSE))</f>
        <v>4</v>
      </c>
      <c r="Y19" s="91">
        <f>IF(Y18="","",VLOOKUP(Y18,'[1]【記載例】シフト記号表（勤務時間帯）'!$C$4:$K$35,9,FALSE))</f>
        <v>4</v>
      </c>
      <c r="Z19" s="89">
        <f>IF(Z18="","",VLOOKUP(Z18,'[1]【記載例】シフト記号表（勤務時間帯）'!$C$4:$K$35,9,FALSE))</f>
        <v>4</v>
      </c>
      <c r="AA19" s="90">
        <f>IF(AA18="","",VLOOKUP(AA18,'[1]【記載例】シフト記号表（勤務時間帯）'!$C$4:$K$35,9,FALSE))</f>
        <v>4</v>
      </c>
      <c r="AB19" s="90">
        <f>IF(AB18="","",VLOOKUP(AB18,'[1]【記載例】シフト記号表（勤務時間帯）'!$C$4:$K$35,9,FALSE))</f>
        <v>4</v>
      </c>
      <c r="AC19" s="90" t="str">
        <f>IF(AC18="","",VLOOKUP(AC18,'[1]【記載例】シフト記号表（勤務時間帯）'!$C$4:$K$35,9,FALSE))</f>
        <v>-</v>
      </c>
      <c r="AD19" s="90" t="str">
        <f>IF(AD18="","",VLOOKUP(AD18,'[1]【記載例】シフト記号表（勤務時間帯）'!$C$4:$K$35,9,FALSE))</f>
        <v>-</v>
      </c>
      <c r="AE19" s="90">
        <f>IF(AE18="","",VLOOKUP(AE18,'[1]【記載例】シフト記号表（勤務時間帯）'!$C$4:$K$35,9,FALSE))</f>
        <v>4</v>
      </c>
      <c r="AF19" s="91">
        <f>IF(AF18="","",VLOOKUP(AF18,'[1]【記載例】シフト記号表（勤務時間帯）'!$C$4:$K$35,9,FALSE))</f>
        <v>4</v>
      </c>
      <c r="AG19" s="89">
        <f>IF(AG18="","",VLOOKUP(AG18,'[1]【記載例】シフト記号表（勤務時間帯）'!$C$4:$K$35,9,FALSE))</f>
        <v>4</v>
      </c>
      <c r="AH19" s="90">
        <f>IF(AH18="","",VLOOKUP(AH18,'[1]【記載例】シフト記号表（勤務時間帯）'!$C$4:$K$35,9,FALSE))</f>
        <v>4</v>
      </c>
      <c r="AI19" s="90">
        <f>IF(AI18="","",VLOOKUP(AI18,'[1]【記載例】シフト記号表（勤務時間帯）'!$C$4:$K$35,9,FALSE))</f>
        <v>4</v>
      </c>
      <c r="AJ19" s="90" t="str">
        <f>IF(AJ18="","",VLOOKUP(AJ18,'[1]【記載例】シフト記号表（勤務時間帯）'!$C$4:$K$35,9,FALSE))</f>
        <v>-</v>
      </c>
      <c r="AK19" s="90" t="str">
        <f>IF(AK18="","",VLOOKUP(AK18,'[1]【記載例】シフト記号表（勤務時間帯）'!$C$4:$K$35,9,FALSE))</f>
        <v>-</v>
      </c>
      <c r="AL19" s="90">
        <f>IF(AL18="","",VLOOKUP(AL18,'[1]【記載例】シフト記号表（勤務時間帯）'!$C$4:$K$35,9,FALSE))</f>
        <v>4</v>
      </c>
      <c r="AM19" s="91">
        <f>IF(AM18="","",VLOOKUP(AM18,'[1]【記載例】シフト記号表（勤務時間帯）'!$C$4:$K$35,9,FALSE))</f>
        <v>4</v>
      </c>
      <c r="AN19" s="89">
        <f>IF(AN18="","",VLOOKUP(AN18,'[1]【記載例】シフト記号表（勤務時間帯）'!$C$4:$K$35,9,FALSE))</f>
        <v>4</v>
      </c>
      <c r="AO19" s="90">
        <f>IF(AO18="","",VLOOKUP(AO18,'[1]【記載例】シフト記号表（勤務時間帯）'!$C$4:$K$35,9,FALSE))</f>
        <v>4</v>
      </c>
      <c r="AP19" s="90">
        <f>IF(AP18="","",VLOOKUP(AP18,'[1]【記載例】シフト記号表（勤務時間帯）'!$C$4:$K$35,9,FALSE))</f>
        <v>4</v>
      </c>
      <c r="AQ19" s="90" t="str">
        <f>IF(AQ18="","",VLOOKUP(AQ18,'[1]【記載例】シフト記号表（勤務時間帯）'!$C$4:$K$35,9,FALSE))</f>
        <v>-</v>
      </c>
      <c r="AR19" s="90" t="str">
        <f>IF(AR18="","",VLOOKUP(AR18,'[1]【記載例】シフト記号表（勤務時間帯）'!$C$4:$K$35,9,FALSE))</f>
        <v>-</v>
      </c>
      <c r="AS19" s="90">
        <f>IF(AS18="","",VLOOKUP(AS18,'[1]【記載例】シフト記号表（勤務時間帯）'!$C$4:$K$35,9,FALSE))</f>
        <v>4</v>
      </c>
      <c r="AT19" s="91">
        <f>IF(AT18="","",VLOOKUP(AT18,'[1]【記載例】シフト記号表（勤務時間帯）'!$C$4:$K$35,9,FALSE))</f>
        <v>4</v>
      </c>
      <c r="AU19" s="89" t="str">
        <f>IF(AU18="","",VLOOKUP(AU18,'[1]【記載例】シフト記号表（勤務時間帯）'!$C$4:$K$35,9,FALSE))</f>
        <v/>
      </c>
      <c r="AV19" s="90" t="str">
        <f>IF(AV18="","",VLOOKUP(AV18,'[1]【記載例】シフト記号表（勤務時間帯）'!$C$4:$K$35,9,FALSE))</f>
        <v/>
      </c>
      <c r="AW19" s="91" t="str">
        <f>IF(AW18="","",VLOOKUP(AW18,'[1]【記載例】シフト記号表（勤務時間帯）'!$C$4:$K$35,9,FALSE))</f>
        <v/>
      </c>
      <c r="AX19" s="548"/>
      <c r="AY19" s="549"/>
      <c r="AZ19" s="550"/>
      <c r="BA19" s="551"/>
      <c r="BB19" s="555"/>
      <c r="BC19" s="556"/>
      <c r="BD19" s="556"/>
      <c r="BE19" s="556"/>
      <c r="BF19" s="556"/>
      <c r="BG19" s="557"/>
    </row>
    <row r="20" spans="2:59" ht="20.25" customHeight="1" x14ac:dyDescent="0.2">
      <c r="B20" s="561">
        <f t="shared" ref="B20" si="1">B18+1</f>
        <v>3</v>
      </c>
      <c r="C20" s="562" t="s">
        <v>396</v>
      </c>
      <c r="D20" s="563"/>
      <c r="E20" s="566" t="s">
        <v>397</v>
      </c>
      <c r="F20" s="563"/>
      <c r="G20" s="568" t="s">
        <v>396</v>
      </c>
      <c r="H20" s="569"/>
      <c r="I20" s="569"/>
      <c r="J20" s="569"/>
      <c r="K20" s="570"/>
      <c r="L20" s="572" t="s">
        <v>398</v>
      </c>
      <c r="M20" s="573"/>
      <c r="N20" s="573"/>
      <c r="O20" s="574"/>
      <c r="P20" s="545" t="s">
        <v>351</v>
      </c>
      <c r="Q20" s="546"/>
      <c r="R20" s="547"/>
      <c r="S20" s="92" t="s">
        <v>399</v>
      </c>
      <c r="T20" s="93" t="s">
        <v>399</v>
      </c>
      <c r="U20" s="93" t="s">
        <v>399</v>
      </c>
      <c r="V20" s="93" t="s">
        <v>395</v>
      </c>
      <c r="W20" s="93" t="s">
        <v>395</v>
      </c>
      <c r="X20" s="93" t="s">
        <v>399</v>
      </c>
      <c r="Y20" s="94" t="s">
        <v>399</v>
      </c>
      <c r="Z20" s="92" t="s">
        <v>399</v>
      </c>
      <c r="AA20" s="93" t="s">
        <v>399</v>
      </c>
      <c r="AB20" s="93" t="s">
        <v>399</v>
      </c>
      <c r="AC20" s="93" t="s">
        <v>395</v>
      </c>
      <c r="AD20" s="93" t="s">
        <v>395</v>
      </c>
      <c r="AE20" s="93" t="s">
        <v>399</v>
      </c>
      <c r="AF20" s="94" t="s">
        <v>399</v>
      </c>
      <c r="AG20" s="92" t="s">
        <v>399</v>
      </c>
      <c r="AH20" s="93" t="s">
        <v>399</v>
      </c>
      <c r="AI20" s="93" t="s">
        <v>399</v>
      </c>
      <c r="AJ20" s="93" t="s">
        <v>395</v>
      </c>
      <c r="AK20" s="93" t="s">
        <v>395</v>
      </c>
      <c r="AL20" s="93" t="s">
        <v>399</v>
      </c>
      <c r="AM20" s="94" t="s">
        <v>399</v>
      </c>
      <c r="AN20" s="92" t="s">
        <v>399</v>
      </c>
      <c r="AO20" s="93" t="s">
        <v>399</v>
      </c>
      <c r="AP20" s="93" t="s">
        <v>399</v>
      </c>
      <c r="AQ20" s="93" t="s">
        <v>395</v>
      </c>
      <c r="AR20" s="93" t="s">
        <v>395</v>
      </c>
      <c r="AS20" s="93" t="s">
        <v>399</v>
      </c>
      <c r="AT20" s="94" t="s">
        <v>399</v>
      </c>
      <c r="AU20" s="92"/>
      <c r="AV20" s="93"/>
      <c r="AW20" s="94"/>
      <c r="AX20" s="548">
        <f>IF($BC$3="計画",SUM(S21:AT21),IF($BC$3="実績",SUM(S21:AW21),""))</f>
        <v>159.99999999999997</v>
      </c>
      <c r="AY20" s="549"/>
      <c r="AZ20" s="550">
        <f>IF($BC$3="計画",AX20/4,IF($BC$3="実績",AX20/($BA$7/7),""))</f>
        <v>39.999999999999993</v>
      </c>
      <c r="BA20" s="551"/>
      <c r="BB20" s="552"/>
      <c r="BC20" s="553"/>
      <c r="BD20" s="553"/>
      <c r="BE20" s="553"/>
      <c r="BF20" s="553"/>
      <c r="BG20" s="554"/>
    </row>
    <row r="21" spans="2:59" ht="20.25" customHeight="1" x14ac:dyDescent="0.2">
      <c r="B21" s="561"/>
      <c r="C21" s="582"/>
      <c r="D21" s="563"/>
      <c r="E21" s="567"/>
      <c r="F21" s="563"/>
      <c r="G21" s="571"/>
      <c r="H21" s="569"/>
      <c r="I21" s="569"/>
      <c r="J21" s="569"/>
      <c r="K21" s="570"/>
      <c r="L21" s="572"/>
      <c r="M21" s="573"/>
      <c r="N21" s="573"/>
      <c r="O21" s="574"/>
      <c r="P21" s="558" t="s">
        <v>352</v>
      </c>
      <c r="Q21" s="559"/>
      <c r="R21" s="560"/>
      <c r="S21" s="89">
        <f>IF(S20="","",VLOOKUP(S20,'[1]【記載例】シフト記号表（勤務時間帯）'!$C$4:$K$35,9,FALSE))</f>
        <v>7.9999999999999982</v>
      </c>
      <c r="T21" s="90">
        <f>IF(T20="","",VLOOKUP(T20,'[1]【記載例】シフト記号表（勤務時間帯）'!$C$4:$K$35,9,FALSE))</f>
        <v>7.9999999999999982</v>
      </c>
      <c r="U21" s="90">
        <f>IF(U20="","",VLOOKUP(U20,'[1]【記載例】シフト記号表（勤務時間帯）'!$C$4:$K$35,9,FALSE))</f>
        <v>7.9999999999999982</v>
      </c>
      <c r="V21" s="90" t="str">
        <f>IF(V20="","",VLOOKUP(V20,'[1]【記載例】シフト記号表（勤務時間帯）'!$C$4:$K$35,9,FALSE))</f>
        <v>-</v>
      </c>
      <c r="W21" s="90" t="str">
        <f>IF(W20="","",VLOOKUP(W20,'[1]【記載例】シフト記号表（勤務時間帯）'!$C$4:$K$35,9,FALSE))</f>
        <v>-</v>
      </c>
      <c r="X21" s="90">
        <f>IF(X20="","",VLOOKUP(X20,'[1]【記載例】シフト記号表（勤務時間帯）'!$C$4:$K$35,9,FALSE))</f>
        <v>7.9999999999999982</v>
      </c>
      <c r="Y21" s="91">
        <f>IF(Y20="","",VLOOKUP(Y20,'[1]【記載例】シフト記号表（勤務時間帯）'!$C$4:$K$35,9,FALSE))</f>
        <v>7.9999999999999982</v>
      </c>
      <c r="Z21" s="89">
        <f>IF(Z20="","",VLOOKUP(Z20,'[1]【記載例】シフト記号表（勤務時間帯）'!$C$4:$K$35,9,FALSE))</f>
        <v>7.9999999999999982</v>
      </c>
      <c r="AA21" s="90">
        <f>IF(AA20="","",VLOOKUP(AA20,'[1]【記載例】シフト記号表（勤務時間帯）'!$C$4:$K$35,9,FALSE))</f>
        <v>7.9999999999999982</v>
      </c>
      <c r="AB21" s="90">
        <f>IF(AB20="","",VLOOKUP(AB20,'[1]【記載例】シフト記号表（勤務時間帯）'!$C$4:$K$35,9,FALSE))</f>
        <v>7.9999999999999982</v>
      </c>
      <c r="AC21" s="90" t="str">
        <f>IF(AC20="","",VLOOKUP(AC20,'[1]【記載例】シフト記号表（勤務時間帯）'!$C$4:$K$35,9,FALSE))</f>
        <v>-</v>
      </c>
      <c r="AD21" s="90" t="str">
        <f>IF(AD20="","",VLOOKUP(AD20,'[1]【記載例】シフト記号表（勤務時間帯）'!$C$4:$K$35,9,FALSE))</f>
        <v>-</v>
      </c>
      <c r="AE21" s="90">
        <f>IF(AE20="","",VLOOKUP(AE20,'[1]【記載例】シフト記号表（勤務時間帯）'!$C$4:$K$35,9,FALSE))</f>
        <v>7.9999999999999982</v>
      </c>
      <c r="AF21" s="91">
        <f>IF(AF20="","",VLOOKUP(AF20,'[1]【記載例】シフト記号表（勤務時間帯）'!$C$4:$K$35,9,FALSE))</f>
        <v>7.9999999999999982</v>
      </c>
      <c r="AG21" s="89">
        <f>IF(AG20="","",VLOOKUP(AG20,'[1]【記載例】シフト記号表（勤務時間帯）'!$C$4:$K$35,9,FALSE))</f>
        <v>7.9999999999999982</v>
      </c>
      <c r="AH21" s="90">
        <f>IF(AH20="","",VLOOKUP(AH20,'[1]【記載例】シフト記号表（勤務時間帯）'!$C$4:$K$35,9,FALSE))</f>
        <v>7.9999999999999982</v>
      </c>
      <c r="AI21" s="90">
        <f>IF(AI20="","",VLOOKUP(AI20,'[1]【記載例】シフト記号表（勤務時間帯）'!$C$4:$K$35,9,FALSE))</f>
        <v>7.9999999999999982</v>
      </c>
      <c r="AJ21" s="90" t="str">
        <f>IF(AJ20="","",VLOOKUP(AJ20,'[1]【記載例】シフト記号表（勤務時間帯）'!$C$4:$K$35,9,FALSE))</f>
        <v>-</v>
      </c>
      <c r="AK21" s="90" t="str">
        <f>IF(AK20="","",VLOOKUP(AK20,'[1]【記載例】シフト記号表（勤務時間帯）'!$C$4:$K$35,9,FALSE))</f>
        <v>-</v>
      </c>
      <c r="AL21" s="90">
        <f>IF(AL20="","",VLOOKUP(AL20,'[1]【記載例】シフト記号表（勤務時間帯）'!$C$4:$K$35,9,FALSE))</f>
        <v>7.9999999999999982</v>
      </c>
      <c r="AM21" s="91">
        <f>IF(AM20="","",VLOOKUP(AM20,'[1]【記載例】シフト記号表（勤務時間帯）'!$C$4:$K$35,9,FALSE))</f>
        <v>7.9999999999999982</v>
      </c>
      <c r="AN21" s="89">
        <f>IF(AN20="","",VLOOKUP(AN20,'[1]【記載例】シフト記号表（勤務時間帯）'!$C$4:$K$35,9,FALSE))</f>
        <v>7.9999999999999982</v>
      </c>
      <c r="AO21" s="90">
        <f>IF(AO20="","",VLOOKUP(AO20,'[1]【記載例】シフト記号表（勤務時間帯）'!$C$4:$K$35,9,FALSE))</f>
        <v>7.9999999999999982</v>
      </c>
      <c r="AP21" s="90">
        <f>IF(AP20="","",VLOOKUP(AP20,'[1]【記載例】シフト記号表（勤務時間帯）'!$C$4:$K$35,9,FALSE))</f>
        <v>7.9999999999999982</v>
      </c>
      <c r="AQ21" s="90" t="str">
        <f>IF(AQ20="","",VLOOKUP(AQ20,'[1]【記載例】シフト記号表（勤務時間帯）'!$C$4:$K$35,9,FALSE))</f>
        <v>-</v>
      </c>
      <c r="AR21" s="90" t="str">
        <f>IF(AR20="","",VLOOKUP(AR20,'[1]【記載例】シフト記号表（勤務時間帯）'!$C$4:$K$35,9,FALSE))</f>
        <v>-</v>
      </c>
      <c r="AS21" s="90">
        <f>IF(AS20="","",VLOOKUP(AS20,'[1]【記載例】シフト記号表（勤務時間帯）'!$C$4:$K$35,9,FALSE))</f>
        <v>7.9999999999999982</v>
      </c>
      <c r="AT21" s="91">
        <f>IF(AT20="","",VLOOKUP(AT20,'[1]【記載例】シフト記号表（勤務時間帯）'!$C$4:$K$35,9,FALSE))</f>
        <v>7.9999999999999982</v>
      </c>
      <c r="AU21" s="89" t="str">
        <f>IF(AU20="","",VLOOKUP(AU20,'[1]【記載例】シフト記号表（勤務時間帯）'!$C$4:$K$35,9,FALSE))</f>
        <v/>
      </c>
      <c r="AV21" s="90" t="str">
        <f>IF(AV20="","",VLOOKUP(AV20,'[1]【記載例】シフト記号表（勤務時間帯）'!$C$4:$K$35,9,FALSE))</f>
        <v/>
      </c>
      <c r="AW21" s="91" t="str">
        <f>IF(AW20="","",VLOOKUP(AW20,'[1]【記載例】シフト記号表（勤務時間帯）'!$C$4:$K$35,9,FALSE))</f>
        <v/>
      </c>
      <c r="AX21" s="548"/>
      <c r="AY21" s="549"/>
      <c r="AZ21" s="550"/>
      <c r="BA21" s="551"/>
      <c r="BB21" s="555"/>
      <c r="BC21" s="556"/>
      <c r="BD21" s="556"/>
      <c r="BE21" s="556"/>
      <c r="BF21" s="556"/>
      <c r="BG21" s="557"/>
    </row>
    <row r="22" spans="2:59" ht="20.25" customHeight="1" x14ac:dyDescent="0.2">
      <c r="B22" s="561">
        <f t="shared" ref="B22" si="2">B20+1</f>
        <v>4</v>
      </c>
      <c r="C22" s="562" t="s">
        <v>396</v>
      </c>
      <c r="D22" s="563"/>
      <c r="E22" s="566" t="s">
        <v>397</v>
      </c>
      <c r="F22" s="563"/>
      <c r="G22" s="568" t="s">
        <v>396</v>
      </c>
      <c r="H22" s="569"/>
      <c r="I22" s="569"/>
      <c r="J22" s="569"/>
      <c r="K22" s="570"/>
      <c r="L22" s="572" t="s">
        <v>400</v>
      </c>
      <c r="M22" s="573"/>
      <c r="N22" s="573"/>
      <c r="O22" s="574"/>
      <c r="P22" s="545" t="s">
        <v>351</v>
      </c>
      <c r="Q22" s="546"/>
      <c r="R22" s="547"/>
      <c r="S22" s="92" t="s">
        <v>399</v>
      </c>
      <c r="T22" s="93" t="s">
        <v>399</v>
      </c>
      <c r="U22" s="93" t="s">
        <v>399</v>
      </c>
      <c r="V22" s="93" t="s">
        <v>395</v>
      </c>
      <c r="W22" s="93" t="s">
        <v>395</v>
      </c>
      <c r="X22" s="93" t="s">
        <v>399</v>
      </c>
      <c r="Y22" s="94" t="s">
        <v>399</v>
      </c>
      <c r="Z22" s="92" t="s">
        <v>399</v>
      </c>
      <c r="AA22" s="93" t="s">
        <v>399</v>
      </c>
      <c r="AB22" s="93" t="s">
        <v>399</v>
      </c>
      <c r="AC22" s="93" t="s">
        <v>395</v>
      </c>
      <c r="AD22" s="93" t="s">
        <v>395</v>
      </c>
      <c r="AE22" s="93" t="s">
        <v>399</v>
      </c>
      <c r="AF22" s="94" t="s">
        <v>399</v>
      </c>
      <c r="AG22" s="92" t="s">
        <v>399</v>
      </c>
      <c r="AH22" s="93" t="s">
        <v>399</v>
      </c>
      <c r="AI22" s="93" t="s">
        <v>399</v>
      </c>
      <c r="AJ22" s="93" t="s">
        <v>395</v>
      </c>
      <c r="AK22" s="93" t="s">
        <v>395</v>
      </c>
      <c r="AL22" s="93" t="s">
        <v>399</v>
      </c>
      <c r="AM22" s="94" t="s">
        <v>399</v>
      </c>
      <c r="AN22" s="92" t="s">
        <v>399</v>
      </c>
      <c r="AO22" s="93" t="s">
        <v>399</v>
      </c>
      <c r="AP22" s="93" t="s">
        <v>399</v>
      </c>
      <c r="AQ22" s="93" t="s">
        <v>395</v>
      </c>
      <c r="AR22" s="93" t="s">
        <v>395</v>
      </c>
      <c r="AS22" s="93" t="s">
        <v>399</v>
      </c>
      <c r="AT22" s="94" t="s">
        <v>399</v>
      </c>
      <c r="AU22" s="92"/>
      <c r="AV22" s="93"/>
      <c r="AW22" s="94"/>
      <c r="AX22" s="548">
        <f t="shared" ref="AX22" si="3">IF($BC$3="計画",SUM(S23:AT23),IF($BC$3="実績",SUM(S23:AW23),""))</f>
        <v>159.99999999999997</v>
      </c>
      <c r="AY22" s="549"/>
      <c r="AZ22" s="550">
        <f t="shared" ref="AZ22" si="4">IF($BC$3="計画",AX22/4,IF($BC$3="実績",AX22/($BA$7/7),""))</f>
        <v>39.999999999999993</v>
      </c>
      <c r="BA22" s="551"/>
      <c r="BB22" s="552"/>
      <c r="BC22" s="553"/>
      <c r="BD22" s="553"/>
      <c r="BE22" s="553"/>
      <c r="BF22" s="553"/>
      <c r="BG22" s="554"/>
    </row>
    <row r="23" spans="2:59" ht="20.25" customHeight="1" x14ac:dyDescent="0.2">
      <c r="B23" s="561"/>
      <c r="C23" s="582"/>
      <c r="D23" s="563"/>
      <c r="E23" s="567"/>
      <c r="F23" s="563"/>
      <c r="G23" s="571"/>
      <c r="H23" s="569"/>
      <c r="I23" s="569"/>
      <c r="J23" s="569"/>
      <c r="K23" s="570"/>
      <c r="L23" s="572"/>
      <c r="M23" s="573"/>
      <c r="N23" s="573"/>
      <c r="O23" s="574"/>
      <c r="P23" s="558" t="s">
        <v>352</v>
      </c>
      <c r="Q23" s="559"/>
      <c r="R23" s="560"/>
      <c r="S23" s="89">
        <f>IF(S22="","",VLOOKUP(S22,'[1]【記載例】シフト記号表（勤務時間帯）'!$C$4:$K$35,9,FALSE))</f>
        <v>7.9999999999999982</v>
      </c>
      <c r="T23" s="90">
        <f>IF(T22="","",VLOOKUP(T22,'[1]【記載例】シフト記号表（勤務時間帯）'!$C$4:$K$35,9,FALSE))</f>
        <v>7.9999999999999982</v>
      </c>
      <c r="U23" s="90">
        <f>IF(U22="","",VLOOKUP(U22,'[1]【記載例】シフト記号表（勤務時間帯）'!$C$4:$K$35,9,FALSE))</f>
        <v>7.9999999999999982</v>
      </c>
      <c r="V23" s="90" t="str">
        <f>IF(V22="","",VLOOKUP(V22,'[1]【記載例】シフト記号表（勤務時間帯）'!$C$4:$K$35,9,FALSE))</f>
        <v>-</v>
      </c>
      <c r="W23" s="90" t="str">
        <f>IF(W22="","",VLOOKUP(W22,'[1]【記載例】シフト記号表（勤務時間帯）'!$C$4:$K$35,9,FALSE))</f>
        <v>-</v>
      </c>
      <c r="X23" s="90">
        <f>IF(X22="","",VLOOKUP(X22,'[1]【記載例】シフト記号表（勤務時間帯）'!$C$4:$K$35,9,FALSE))</f>
        <v>7.9999999999999982</v>
      </c>
      <c r="Y23" s="91">
        <f>IF(Y22="","",VLOOKUP(Y22,'[1]【記載例】シフト記号表（勤務時間帯）'!$C$4:$K$35,9,FALSE))</f>
        <v>7.9999999999999982</v>
      </c>
      <c r="Z23" s="89">
        <f>IF(Z22="","",VLOOKUP(Z22,'[1]【記載例】シフト記号表（勤務時間帯）'!$C$4:$K$35,9,FALSE))</f>
        <v>7.9999999999999982</v>
      </c>
      <c r="AA23" s="90">
        <f>IF(AA22="","",VLOOKUP(AA22,'[1]【記載例】シフト記号表（勤務時間帯）'!$C$4:$K$35,9,FALSE))</f>
        <v>7.9999999999999982</v>
      </c>
      <c r="AB23" s="90">
        <f>IF(AB22="","",VLOOKUP(AB22,'[1]【記載例】シフト記号表（勤務時間帯）'!$C$4:$K$35,9,FALSE))</f>
        <v>7.9999999999999982</v>
      </c>
      <c r="AC23" s="90" t="str">
        <f>IF(AC22="","",VLOOKUP(AC22,'[1]【記載例】シフト記号表（勤務時間帯）'!$C$4:$K$35,9,FALSE))</f>
        <v>-</v>
      </c>
      <c r="AD23" s="90" t="str">
        <f>IF(AD22="","",VLOOKUP(AD22,'[1]【記載例】シフト記号表（勤務時間帯）'!$C$4:$K$35,9,FALSE))</f>
        <v>-</v>
      </c>
      <c r="AE23" s="90">
        <f>IF(AE22="","",VLOOKUP(AE22,'[1]【記載例】シフト記号表（勤務時間帯）'!$C$4:$K$35,9,FALSE))</f>
        <v>7.9999999999999982</v>
      </c>
      <c r="AF23" s="91">
        <f>IF(AF22="","",VLOOKUP(AF22,'[1]【記載例】シフト記号表（勤務時間帯）'!$C$4:$K$35,9,FALSE))</f>
        <v>7.9999999999999982</v>
      </c>
      <c r="AG23" s="89">
        <f>IF(AG22="","",VLOOKUP(AG22,'[1]【記載例】シフト記号表（勤務時間帯）'!$C$4:$K$35,9,FALSE))</f>
        <v>7.9999999999999982</v>
      </c>
      <c r="AH23" s="90">
        <f>IF(AH22="","",VLOOKUP(AH22,'[1]【記載例】シフト記号表（勤務時間帯）'!$C$4:$K$35,9,FALSE))</f>
        <v>7.9999999999999982</v>
      </c>
      <c r="AI23" s="90">
        <f>IF(AI22="","",VLOOKUP(AI22,'[1]【記載例】シフト記号表（勤務時間帯）'!$C$4:$K$35,9,FALSE))</f>
        <v>7.9999999999999982</v>
      </c>
      <c r="AJ23" s="90" t="str">
        <f>IF(AJ22="","",VLOOKUP(AJ22,'[1]【記載例】シフト記号表（勤務時間帯）'!$C$4:$K$35,9,FALSE))</f>
        <v>-</v>
      </c>
      <c r="AK23" s="90" t="str">
        <f>IF(AK22="","",VLOOKUP(AK22,'[1]【記載例】シフト記号表（勤務時間帯）'!$C$4:$K$35,9,FALSE))</f>
        <v>-</v>
      </c>
      <c r="AL23" s="90">
        <f>IF(AL22="","",VLOOKUP(AL22,'[1]【記載例】シフト記号表（勤務時間帯）'!$C$4:$K$35,9,FALSE))</f>
        <v>7.9999999999999982</v>
      </c>
      <c r="AM23" s="91">
        <f>IF(AM22="","",VLOOKUP(AM22,'[1]【記載例】シフト記号表（勤務時間帯）'!$C$4:$K$35,9,FALSE))</f>
        <v>7.9999999999999982</v>
      </c>
      <c r="AN23" s="89">
        <f>IF(AN22="","",VLOOKUP(AN22,'[1]【記載例】シフト記号表（勤務時間帯）'!$C$4:$K$35,9,FALSE))</f>
        <v>7.9999999999999982</v>
      </c>
      <c r="AO23" s="90">
        <f>IF(AO22="","",VLOOKUP(AO22,'[1]【記載例】シフト記号表（勤務時間帯）'!$C$4:$K$35,9,FALSE))</f>
        <v>7.9999999999999982</v>
      </c>
      <c r="AP23" s="90">
        <f>IF(AP22="","",VLOOKUP(AP22,'[1]【記載例】シフト記号表（勤務時間帯）'!$C$4:$K$35,9,FALSE))</f>
        <v>7.9999999999999982</v>
      </c>
      <c r="AQ23" s="90" t="str">
        <f>IF(AQ22="","",VLOOKUP(AQ22,'[1]【記載例】シフト記号表（勤務時間帯）'!$C$4:$K$35,9,FALSE))</f>
        <v>-</v>
      </c>
      <c r="AR23" s="90" t="str">
        <f>IF(AR22="","",VLOOKUP(AR22,'[1]【記載例】シフト記号表（勤務時間帯）'!$C$4:$K$35,9,FALSE))</f>
        <v>-</v>
      </c>
      <c r="AS23" s="90">
        <f>IF(AS22="","",VLOOKUP(AS22,'[1]【記載例】シフト記号表（勤務時間帯）'!$C$4:$K$35,9,FALSE))</f>
        <v>7.9999999999999982</v>
      </c>
      <c r="AT23" s="91">
        <f>IF(AT22="","",VLOOKUP(AT22,'[1]【記載例】シフト記号表（勤務時間帯）'!$C$4:$K$35,9,FALSE))</f>
        <v>7.9999999999999982</v>
      </c>
      <c r="AU23" s="89" t="str">
        <f>IF(AU22="","",VLOOKUP(AU22,'[1]【記載例】シフト記号表（勤務時間帯）'!$C$4:$K$35,9,FALSE))</f>
        <v/>
      </c>
      <c r="AV23" s="90" t="str">
        <f>IF(AV22="","",VLOOKUP(AV22,'[1]【記載例】シフト記号表（勤務時間帯）'!$C$4:$K$35,9,FALSE))</f>
        <v/>
      </c>
      <c r="AW23" s="91" t="str">
        <f>IF(AW22="","",VLOOKUP(AW22,'[1]【記載例】シフト記号表（勤務時間帯）'!$C$4:$K$35,9,FALSE))</f>
        <v/>
      </c>
      <c r="AX23" s="548"/>
      <c r="AY23" s="549"/>
      <c r="AZ23" s="550"/>
      <c r="BA23" s="551"/>
      <c r="BB23" s="555"/>
      <c r="BC23" s="556"/>
      <c r="BD23" s="556"/>
      <c r="BE23" s="556"/>
      <c r="BF23" s="556"/>
      <c r="BG23" s="557"/>
    </row>
    <row r="24" spans="2:59" ht="20.25" customHeight="1" x14ac:dyDescent="0.2">
      <c r="B24" s="561">
        <f t="shared" ref="B24" si="5">B22+1</f>
        <v>5</v>
      </c>
      <c r="C24" s="562" t="s">
        <v>396</v>
      </c>
      <c r="D24" s="563"/>
      <c r="E24" s="566" t="s">
        <v>401</v>
      </c>
      <c r="F24" s="563"/>
      <c r="G24" s="568" t="s">
        <v>396</v>
      </c>
      <c r="H24" s="569"/>
      <c r="I24" s="569"/>
      <c r="J24" s="569"/>
      <c r="K24" s="570"/>
      <c r="L24" s="572" t="s">
        <v>402</v>
      </c>
      <c r="M24" s="573"/>
      <c r="N24" s="573"/>
      <c r="O24" s="574"/>
      <c r="P24" s="545" t="s">
        <v>351</v>
      </c>
      <c r="Q24" s="546"/>
      <c r="R24" s="547"/>
      <c r="S24" s="92" t="s">
        <v>403</v>
      </c>
      <c r="T24" s="93" t="s">
        <v>404</v>
      </c>
      <c r="U24" s="93" t="s">
        <v>404</v>
      </c>
      <c r="V24" s="93" t="s">
        <v>395</v>
      </c>
      <c r="W24" s="93" t="s">
        <v>395</v>
      </c>
      <c r="X24" s="93" t="s">
        <v>404</v>
      </c>
      <c r="Y24" s="94" t="s">
        <v>404</v>
      </c>
      <c r="Z24" s="92" t="s">
        <v>404</v>
      </c>
      <c r="AA24" s="93" t="s">
        <v>404</v>
      </c>
      <c r="AB24" s="93" t="s">
        <v>404</v>
      </c>
      <c r="AC24" s="93" t="s">
        <v>395</v>
      </c>
      <c r="AD24" s="93" t="s">
        <v>395</v>
      </c>
      <c r="AE24" s="93" t="s">
        <v>404</v>
      </c>
      <c r="AF24" s="94" t="s">
        <v>404</v>
      </c>
      <c r="AG24" s="92" t="s">
        <v>404</v>
      </c>
      <c r="AH24" s="93" t="s">
        <v>404</v>
      </c>
      <c r="AI24" s="93" t="s">
        <v>404</v>
      </c>
      <c r="AJ24" s="93" t="s">
        <v>395</v>
      </c>
      <c r="AK24" s="93" t="s">
        <v>395</v>
      </c>
      <c r="AL24" s="93" t="s">
        <v>404</v>
      </c>
      <c r="AM24" s="94" t="s">
        <v>404</v>
      </c>
      <c r="AN24" s="92" t="s">
        <v>404</v>
      </c>
      <c r="AO24" s="93" t="s">
        <v>404</v>
      </c>
      <c r="AP24" s="93" t="s">
        <v>404</v>
      </c>
      <c r="AQ24" s="93" t="s">
        <v>395</v>
      </c>
      <c r="AR24" s="93" t="s">
        <v>395</v>
      </c>
      <c r="AS24" s="93" t="s">
        <v>404</v>
      </c>
      <c r="AT24" s="94" t="s">
        <v>404</v>
      </c>
      <c r="AU24" s="92"/>
      <c r="AV24" s="93"/>
      <c r="AW24" s="94"/>
      <c r="AX24" s="548">
        <f t="shared" ref="AX24" si="6">IF($BC$3="計画",SUM(S25:AT25),IF($BC$3="実績",SUM(S25:AW25),""))</f>
        <v>100</v>
      </c>
      <c r="AY24" s="549"/>
      <c r="AZ24" s="550">
        <f t="shared" ref="AZ24" si="7">IF($BC$3="計画",AX24/4,IF($BC$3="実績",AX24/($BA$7/7),""))</f>
        <v>25</v>
      </c>
      <c r="BA24" s="551"/>
      <c r="BB24" s="552"/>
      <c r="BC24" s="553"/>
      <c r="BD24" s="553"/>
      <c r="BE24" s="553"/>
      <c r="BF24" s="553"/>
      <c r="BG24" s="554"/>
    </row>
    <row r="25" spans="2:59" ht="20.25" customHeight="1" x14ac:dyDescent="0.2">
      <c r="B25" s="561"/>
      <c r="C25" s="582"/>
      <c r="D25" s="563"/>
      <c r="E25" s="567"/>
      <c r="F25" s="563"/>
      <c r="G25" s="571"/>
      <c r="H25" s="569"/>
      <c r="I25" s="569"/>
      <c r="J25" s="569"/>
      <c r="K25" s="570"/>
      <c r="L25" s="572"/>
      <c r="M25" s="573"/>
      <c r="N25" s="573"/>
      <c r="O25" s="574"/>
      <c r="P25" s="558" t="s">
        <v>352</v>
      </c>
      <c r="Q25" s="559"/>
      <c r="R25" s="560"/>
      <c r="S25" s="89">
        <f>IF(S24="","",VLOOKUP(S24,'[1]【記載例】シフト記号表（勤務時間帯）'!$C$4:$K$35,9,FALSE))</f>
        <v>5</v>
      </c>
      <c r="T25" s="90">
        <f>IF(T24="","",VLOOKUP(T24,'[1]【記載例】シフト記号表（勤務時間帯）'!$C$4:$K$35,9,FALSE))</f>
        <v>5</v>
      </c>
      <c r="U25" s="90">
        <f>IF(U24="","",VLOOKUP(U24,'[1]【記載例】シフト記号表（勤務時間帯）'!$C$4:$K$35,9,FALSE))</f>
        <v>5</v>
      </c>
      <c r="V25" s="90" t="str">
        <f>IF(V24="","",VLOOKUP(V24,'[1]【記載例】シフト記号表（勤務時間帯）'!$C$4:$K$35,9,FALSE))</f>
        <v>-</v>
      </c>
      <c r="W25" s="90" t="str">
        <f>IF(W24="","",VLOOKUP(W24,'[1]【記載例】シフト記号表（勤務時間帯）'!$C$4:$K$35,9,FALSE))</f>
        <v>-</v>
      </c>
      <c r="X25" s="90">
        <f>IF(X24="","",VLOOKUP(X24,'[1]【記載例】シフト記号表（勤務時間帯）'!$C$4:$K$35,9,FALSE))</f>
        <v>5</v>
      </c>
      <c r="Y25" s="91">
        <f>IF(Y24="","",VLOOKUP(Y24,'[1]【記載例】シフト記号表（勤務時間帯）'!$C$4:$K$35,9,FALSE))</f>
        <v>5</v>
      </c>
      <c r="Z25" s="89">
        <f>IF(Z24="","",VLOOKUP(Z24,'[1]【記載例】シフト記号表（勤務時間帯）'!$C$4:$K$35,9,FALSE))</f>
        <v>5</v>
      </c>
      <c r="AA25" s="90">
        <f>IF(AA24="","",VLOOKUP(AA24,'[1]【記載例】シフト記号表（勤務時間帯）'!$C$4:$K$35,9,FALSE))</f>
        <v>5</v>
      </c>
      <c r="AB25" s="90">
        <f>IF(AB24="","",VLOOKUP(AB24,'[1]【記載例】シフト記号表（勤務時間帯）'!$C$4:$K$35,9,FALSE))</f>
        <v>5</v>
      </c>
      <c r="AC25" s="90" t="str">
        <f>IF(AC24="","",VLOOKUP(AC24,'[1]【記載例】シフト記号表（勤務時間帯）'!$C$4:$K$35,9,FALSE))</f>
        <v>-</v>
      </c>
      <c r="AD25" s="90" t="str">
        <f>IF(AD24="","",VLOOKUP(AD24,'[1]【記載例】シフト記号表（勤務時間帯）'!$C$4:$K$35,9,FALSE))</f>
        <v>-</v>
      </c>
      <c r="AE25" s="90">
        <f>IF(AE24="","",VLOOKUP(AE24,'[1]【記載例】シフト記号表（勤務時間帯）'!$C$4:$K$35,9,FALSE))</f>
        <v>5</v>
      </c>
      <c r="AF25" s="91">
        <f>IF(AF24="","",VLOOKUP(AF24,'[1]【記載例】シフト記号表（勤務時間帯）'!$C$4:$K$35,9,FALSE))</f>
        <v>5</v>
      </c>
      <c r="AG25" s="89">
        <f>IF(AG24="","",VLOOKUP(AG24,'[1]【記載例】シフト記号表（勤務時間帯）'!$C$4:$K$35,9,FALSE))</f>
        <v>5</v>
      </c>
      <c r="AH25" s="90">
        <f>IF(AH24="","",VLOOKUP(AH24,'[1]【記載例】シフト記号表（勤務時間帯）'!$C$4:$K$35,9,FALSE))</f>
        <v>5</v>
      </c>
      <c r="AI25" s="90">
        <f>IF(AI24="","",VLOOKUP(AI24,'[1]【記載例】シフト記号表（勤務時間帯）'!$C$4:$K$35,9,FALSE))</f>
        <v>5</v>
      </c>
      <c r="AJ25" s="90" t="str">
        <f>IF(AJ24="","",VLOOKUP(AJ24,'[1]【記載例】シフト記号表（勤務時間帯）'!$C$4:$K$35,9,FALSE))</f>
        <v>-</v>
      </c>
      <c r="AK25" s="90" t="str">
        <f>IF(AK24="","",VLOOKUP(AK24,'[1]【記載例】シフト記号表（勤務時間帯）'!$C$4:$K$35,9,FALSE))</f>
        <v>-</v>
      </c>
      <c r="AL25" s="90">
        <f>IF(AL24="","",VLOOKUP(AL24,'[1]【記載例】シフト記号表（勤務時間帯）'!$C$4:$K$35,9,FALSE))</f>
        <v>5</v>
      </c>
      <c r="AM25" s="91">
        <f>IF(AM24="","",VLOOKUP(AM24,'[1]【記載例】シフト記号表（勤務時間帯）'!$C$4:$K$35,9,FALSE))</f>
        <v>5</v>
      </c>
      <c r="AN25" s="89">
        <f>IF(AN24="","",VLOOKUP(AN24,'[1]【記載例】シフト記号表（勤務時間帯）'!$C$4:$K$35,9,FALSE))</f>
        <v>5</v>
      </c>
      <c r="AO25" s="90">
        <f>IF(AO24="","",VLOOKUP(AO24,'[1]【記載例】シフト記号表（勤務時間帯）'!$C$4:$K$35,9,FALSE))</f>
        <v>5</v>
      </c>
      <c r="AP25" s="90">
        <f>IF(AP24="","",VLOOKUP(AP24,'[1]【記載例】シフト記号表（勤務時間帯）'!$C$4:$K$35,9,FALSE))</f>
        <v>5</v>
      </c>
      <c r="AQ25" s="90" t="str">
        <f>IF(AQ24="","",VLOOKUP(AQ24,'[1]【記載例】シフト記号表（勤務時間帯）'!$C$4:$K$35,9,FALSE))</f>
        <v>-</v>
      </c>
      <c r="AR25" s="90" t="str">
        <f>IF(AR24="","",VLOOKUP(AR24,'[1]【記載例】シフト記号表（勤務時間帯）'!$C$4:$K$35,9,FALSE))</f>
        <v>-</v>
      </c>
      <c r="AS25" s="90">
        <f>IF(AS24="","",VLOOKUP(AS24,'[1]【記載例】シフト記号表（勤務時間帯）'!$C$4:$K$35,9,FALSE))</f>
        <v>5</v>
      </c>
      <c r="AT25" s="91">
        <f>IF(AT24="","",VLOOKUP(AT24,'[1]【記載例】シフト記号表（勤務時間帯）'!$C$4:$K$35,9,FALSE))</f>
        <v>5</v>
      </c>
      <c r="AU25" s="89" t="str">
        <f>IF(AU24="","",VLOOKUP(AU24,'[1]【記載例】シフト記号表（勤務時間帯）'!$C$4:$K$35,9,FALSE))</f>
        <v/>
      </c>
      <c r="AV25" s="90" t="str">
        <f>IF(AV24="","",VLOOKUP(AV24,'[1]【記載例】シフト記号表（勤務時間帯）'!$C$4:$K$35,9,FALSE))</f>
        <v/>
      </c>
      <c r="AW25" s="91" t="str">
        <f>IF(AW24="","",VLOOKUP(AW24,'[1]【記載例】シフト記号表（勤務時間帯）'!$C$4:$K$35,9,FALSE))</f>
        <v/>
      </c>
      <c r="AX25" s="548"/>
      <c r="AY25" s="549"/>
      <c r="AZ25" s="550"/>
      <c r="BA25" s="551"/>
      <c r="BB25" s="555"/>
      <c r="BC25" s="556"/>
      <c r="BD25" s="556"/>
      <c r="BE25" s="556"/>
      <c r="BF25" s="556"/>
      <c r="BG25" s="557"/>
    </row>
    <row r="26" spans="2:59" ht="20.25" customHeight="1" x14ac:dyDescent="0.2">
      <c r="B26" s="561">
        <f t="shared" ref="B26" si="8">B24+1</f>
        <v>6</v>
      </c>
      <c r="C26" s="562"/>
      <c r="D26" s="563"/>
      <c r="E26" s="566"/>
      <c r="F26" s="563"/>
      <c r="G26" s="568"/>
      <c r="H26" s="569"/>
      <c r="I26" s="569"/>
      <c r="J26" s="569"/>
      <c r="K26" s="570"/>
      <c r="L26" s="572"/>
      <c r="M26" s="573"/>
      <c r="N26" s="573"/>
      <c r="O26" s="574"/>
      <c r="P26" s="545" t="s">
        <v>351</v>
      </c>
      <c r="Q26" s="546"/>
      <c r="R26" s="547"/>
      <c r="S26" s="92"/>
      <c r="T26" s="93"/>
      <c r="U26" s="93"/>
      <c r="V26" s="93"/>
      <c r="W26" s="93"/>
      <c r="X26" s="93"/>
      <c r="Y26" s="94"/>
      <c r="Z26" s="92"/>
      <c r="AA26" s="93"/>
      <c r="AB26" s="93"/>
      <c r="AC26" s="93"/>
      <c r="AD26" s="93"/>
      <c r="AE26" s="93"/>
      <c r="AF26" s="94"/>
      <c r="AG26" s="92"/>
      <c r="AH26" s="93"/>
      <c r="AI26" s="93"/>
      <c r="AJ26" s="93"/>
      <c r="AK26" s="93"/>
      <c r="AL26" s="93"/>
      <c r="AM26" s="94"/>
      <c r="AN26" s="92"/>
      <c r="AO26" s="93"/>
      <c r="AP26" s="93"/>
      <c r="AQ26" s="93"/>
      <c r="AR26" s="93"/>
      <c r="AS26" s="93"/>
      <c r="AT26" s="94"/>
      <c r="AU26" s="92"/>
      <c r="AV26" s="93"/>
      <c r="AW26" s="94"/>
      <c r="AX26" s="548">
        <f>IF($BC$3="計画",SUM(S27:AT27),IF($BC$3="実績",SUM(S27:AW27),""))</f>
        <v>0</v>
      </c>
      <c r="AY26" s="549"/>
      <c r="AZ26" s="550">
        <f t="shared" ref="AZ26" si="9">IF($BC$3="計画",AX26/4,IF($BC$3="実績",AX26/($BA$7/7),""))</f>
        <v>0</v>
      </c>
      <c r="BA26" s="551"/>
      <c r="BB26" s="552"/>
      <c r="BC26" s="553"/>
      <c r="BD26" s="553"/>
      <c r="BE26" s="553"/>
      <c r="BF26" s="553"/>
      <c r="BG26" s="554"/>
    </row>
    <row r="27" spans="2:59" ht="20.25" customHeight="1" x14ac:dyDescent="0.2">
      <c r="B27" s="561"/>
      <c r="C27" s="582"/>
      <c r="D27" s="563"/>
      <c r="E27" s="567"/>
      <c r="F27" s="563"/>
      <c r="G27" s="571"/>
      <c r="H27" s="569"/>
      <c r="I27" s="569"/>
      <c r="J27" s="569"/>
      <c r="K27" s="570"/>
      <c r="L27" s="572"/>
      <c r="M27" s="573"/>
      <c r="N27" s="573"/>
      <c r="O27" s="574"/>
      <c r="P27" s="558" t="s">
        <v>352</v>
      </c>
      <c r="Q27" s="559"/>
      <c r="R27" s="560"/>
      <c r="S27" s="89" t="str">
        <f>IF(S26="","",VLOOKUP(S26,'[1]【記載例】シフト記号表（勤務時間帯）'!$C$4:$K$35,9,FALSE))</f>
        <v/>
      </c>
      <c r="T27" s="90" t="str">
        <f>IF(T26="","",VLOOKUP(T26,'[1]【記載例】シフト記号表（勤務時間帯）'!$C$4:$K$35,9,FALSE))</f>
        <v/>
      </c>
      <c r="U27" s="90" t="str">
        <f>IF(U26="","",VLOOKUP(U26,'[1]【記載例】シフト記号表（勤務時間帯）'!$C$4:$K$35,9,FALSE))</f>
        <v/>
      </c>
      <c r="V27" s="90" t="str">
        <f>IF(V26="","",VLOOKUP(V26,'[1]【記載例】シフト記号表（勤務時間帯）'!$C$4:$K$35,9,FALSE))</f>
        <v/>
      </c>
      <c r="W27" s="90" t="str">
        <f>IF(W26="","",VLOOKUP(W26,'[1]【記載例】シフト記号表（勤務時間帯）'!$C$4:$K$35,9,FALSE))</f>
        <v/>
      </c>
      <c r="X27" s="90" t="str">
        <f>IF(X26="","",VLOOKUP(X26,'[1]【記載例】シフト記号表（勤務時間帯）'!$C$4:$K$35,9,FALSE))</f>
        <v/>
      </c>
      <c r="Y27" s="91" t="str">
        <f>IF(Y26="","",VLOOKUP(Y26,'[1]【記載例】シフト記号表（勤務時間帯）'!$C$4:$K$35,9,FALSE))</f>
        <v/>
      </c>
      <c r="Z27" s="89" t="str">
        <f>IF(Z26="","",VLOOKUP(Z26,'[1]【記載例】シフト記号表（勤務時間帯）'!$C$4:$K$35,9,FALSE))</f>
        <v/>
      </c>
      <c r="AA27" s="90" t="str">
        <f>IF(AA26="","",VLOOKUP(AA26,'[1]【記載例】シフト記号表（勤務時間帯）'!$C$4:$K$35,9,FALSE))</f>
        <v/>
      </c>
      <c r="AB27" s="90" t="str">
        <f>IF(AB26="","",VLOOKUP(AB26,'[1]【記載例】シフト記号表（勤務時間帯）'!$C$4:$K$35,9,FALSE))</f>
        <v/>
      </c>
      <c r="AC27" s="90" t="str">
        <f>IF(AC26="","",VLOOKUP(AC26,'[1]【記載例】シフト記号表（勤務時間帯）'!$C$4:$K$35,9,FALSE))</f>
        <v/>
      </c>
      <c r="AD27" s="90" t="str">
        <f>IF(AD26="","",VLOOKUP(AD26,'[1]【記載例】シフト記号表（勤務時間帯）'!$C$4:$K$35,9,FALSE))</f>
        <v/>
      </c>
      <c r="AE27" s="90" t="str">
        <f>IF(AE26="","",VLOOKUP(AE26,'[1]【記載例】シフト記号表（勤務時間帯）'!$C$4:$K$35,9,FALSE))</f>
        <v/>
      </c>
      <c r="AF27" s="91" t="str">
        <f>IF(AF26="","",VLOOKUP(AF26,'[1]【記載例】シフト記号表（勤務時間帯）'!$C$4:$K$35,9,FALSE))</f>
        <v/>
      </c>
      <c r="AG27" s="89" t="str">
        <f>IF(AG26="","",VLOOKUP(AG26,'[1]【記載例】シフト記号表（勤務時間帯）'!$C$4:$K$35,9,FALSE))</f>
        <v/>
      </c>
      <c r="AH27" s="90" t="str">
        <f>IF(AH26="","",VLOOKUP(AH26,'[1]【記載例】シフト記号表（勤務時間帯）'!$C$4:$K$35,9,FALSE))</f>
        <v/>
      </c>
      <c r="AI27" s="90" t="str">
        <f>IF(AI26="","",VLOOKUP(AI26,'[1]【記載例】シフト記号表（勤務時間帯）'!$C$4:$K$35,9,FALSE))</f>
        <v/>
      </c>
      <c r="AJ27" s="90" t="str">
        <f>IF(AJ26="","",VLOOKUP(AJ26,'[1]【記載例】シフト記号表（勤務時間帯）'!$C$4:$K$35,9,FALSE))</f>
        <v/>
      </c>
      <c r="AK27" s="90" t="str">
        <f>IF(AK26="","",VLOOKUP(AK26,'[1]【記載例】シフト記号表（勤務時間帯）'!$C$4:$K$35,9,FALSE))</f>
        <v/>
      </c>
      <c r="AL27" s="90" t="str">
        <f>IF(AL26="","",VLOOKUP(AL26,'[1]【記載例】シフト記号表（勤務時間帯）'!$C$4:$K$35,9,FALSE))</f>
        <v/>
      </c>
      <c r="AM27" s="91" t="str">
        <f>IF(AM26="","",VLOOKUP(AM26,'[1]【記載例】シフト記号表（勤務時間帯）'!$C$4:$K$35,9,FALSE))</f>
        <v/>
      </c>
      <c r="AN27" s="89" t="str">
        <f>IF(AN26="","",VLOOKUP(AN26,'[1]【記載例】シフト記号表（勤務時間帯）'!$C$4:$K$35,9,FALSE))</f>
        <v/>
      </c>
      <c r="AO27" s="90" t="str">
        <f>IF(AO26="","",VLOOKUP(AO26,'[1]【記載例】シフト記号表（勤務時間帯）'!$C$4:$K$35,9,FALSE))</f>
        <v/>
      </c>
      <c r="AP27" s="90" t="str">
        <f>IF(AP26="","",VLOOKUP(AP26,'[1]【記載例】シフト記号表（勤務時間帯）'!$C$4:$K$35,9,FALSE))</f>
        <v/>
      </c>
      <c r="AQ27" s="90" t="str">
        <f>IF(AQ26="","",VLOOKUP(AQ26,'[1]【記載例】シフト記号表（勤務時間帯）'!$C$4:$K$35,9,FALSE))</f>
        <v/>
      </c>
      <c r="AR27" s="90" t="str">
        <f>IF(AR26="","",VLOOKUP(AR26,'[1]【記載例】シフト記号表（勤務時間帯）'!$C$4:$K$35,9,FALSE))</f>
        <v/>
      </c>
      <c r="AS27" s="90" t="str">
        <f>IF(AS26="","",VLOOKUP(AS26,'[1]【記載例】シフト記号表（勤務時間帯）'!$C$4:$K$35,9,FALSE))</f>
        <v/>
      </c>
      <c r="AT27" s="91" t="str">
        <f>IF(AT26="","",VLOOKUP(AT26,'[1]【記載例】シフト記号表（勤務時間帯）'!$C$4:$K$35,9,FALSE))</f>
        <v/>
      </c>
      <c r="AU27" s="89" t="str">
        <f>IF(AU26="","",VLOOKUP(AU26,'[1]【記載例】シフト記号表（勤務時間帯）'!$C$4:$K$35,9,FALSE))</f>
        <v/>
      </c>
      <c r="AV27" s="90" t="str">
        <f>IF(AV26="","",VLOOKUP(AV26,'[1]【記載例】シフト記号表（勤務時間帯）'!$C$4:$K$35,9,FALSE))</f>
        <v/>
      </c>
      <c r="AW27" s="91" t="str">
        <f>IF(AW26="","",VLOOKUP(AW26,'[1]【記載例】シフト記号表（勤務時間帯）'!$C$4:$K$35,9,FALSE))</f>
        <v/>
      </c>
      <c r="AX27" s="548"/>
      <c r="AY27" s="549"/>
      <c r="AZ27" s="550"/>
      <c r="BA27" s="551"/>
      <c r="BB27" s="555"/>
      <c r="BC27" s="556"/>
      <c r="BD27" s="556"/>
      <c r="BE27" s="556"/>
      <c r="BF27" s="556"/>
      <c r="BG27" s="557"/>
    </row>
    <row r="28" spans="2:59" ht="20.25" customHeight="1" x14ac:dyDescent="0.2">
      <c r="B28" s="561">
        <f t="shared" ref="B28" si="10">B26+1</f>
        <v>7</v>
      </c>
      <c r="C28" s="562"/>
      <c r="D28" s="563"/>
      <c r="E28" s="566"/>
      <c r="F28" s="563"/>
      <c r="G28" s="568"/>
      <c r="H28" s="569"/>
      <c r="I28" s="569"/>
      <c r="J28" s="569"/>
      <c r="K28" s="570"/>
      <c r="L28" s="572"/>
      <c r="M28" s="573"/>
      <c r="N28" s="573"/>
      <c r="O28" s="574"/>
      <c r="P28" s="545" t="s">
        <v>351</v>
      </c>
      <c r="Q28" s="546"/>
      <c r="R28" s="547"/>
      <c r="S28" s="92"/>
      <c r="T28" s="93"/>
      <c r="U28" s="93"/>
      <c r="V28" s="93"/>
      <c r="W28" s="93"/>
      <c r="X28" s="93"/>
      <c r="Y28" s="94"/>
      <c r="Z28" s="92"/>
      <c r="AA28" s="93"/>
      <c r="AB28" s="93"/>
      <c r="AC28" s="93"/>
      <c r="AD28" s="93"/>
      <c r="AE28" s="93"/>
      <c r="AF28" s="94"/>
      <c r="AG28" s="92"/>
      <c r="AH28" s="93"/>
      <c r="AI28" s="93"/>
      <c r="AJ28" s="93"/>
      <c r="AK28" s="93"/>
      <c r="AL28" s="93"/>
      <c r="AM28" s="94"/>
      <c r="AN28" s="92"/>
      <c r="AO28" s="93"/>
      <c r="AP28" s="93"/>
      <c r="AQ28" s="93"/>
      <c r="AR28" s="93"/>
      <c r="AS28" s="93"/>
      <c r="AT28" s="94"/>
      <c r="AU28" s="92"/>
      <c r="AV28" s="93"/>
      <c r="AW28" s="94"/>
      <c r="AX28" s="548">
        <f>IF($BC$3="計画",SUM(S29:AT29),IF($BC$3="実績",SUM(S29:AW29),""))</f>
        <v>0</v>
      </c>
      <c r="AY28" s="549"/>
      <c r="AZ28" s="550">
        <f t="shared" ref="AZ28" si="11">IF($BC$3="計画",AX28/4,IF($BC$3="実績",AX28/($BA$7/7),""))</f>
        <v>0</v>
      </c>
      <c r="BA28" s="551"/>
      <c r="BB28" s="552"/>
      <c r="BC28" s="553"/>
      <c r="BD28" s="553"/>
      <c r="BE28" s="553"/>
      <c r="BF28" s="553"/>
      <c r="BG28" s="554"/>
    </row>
    <row r="29" spans="2:59" ht="20.25" customHeight="1" x14ac:dyDescent="0.2">
      <c r="B29" s="561"/>
      <c r="C29" s="582"/>
      <c r="D29" s="563"/>
      <c r="E29" s="567"/>
      <c r="F29" s="563"/>
      <c r="G29" s="571"/>
      <c r="H29" s="569"/>
      <c r="I29" s="569"/>
      <c r="J29" s="569"/>
      <c r="K29" s="570"/>
      <c r="L29" s="572"/>
      <c r="M29" s="573"/>
      <c r="N29" s="573"/>
      <c r="O29" s="574"/>
      <c r="P29" s="558" t="s">
        <v>352</v>
      </c>
      <c r="Q29" s="559"/>
      <c r="R29" s="560"/>
      <c r="S29" s="89" t="str">
        <f>IF(S28="","",VLOOKUP(S28,'[1]【記載例】シフト記号表（勤務時間帯）'!$C$4:$K$35,9,FALSE))</f>
        <v/>
      </c>
      <c r="T29" s="90" t="str">
        <f>IF(T28="","",VLOOKUP(T28,'[1]【記載例】シフト記号表（勤務時間帯）'!$C$4:$K$35,9,FALSE))</f>
        <v/>
      </c>
      <c r="U29" s="90" t="str">
        <f>IF(U28="","",VLOOKUP(U28,'[1]【記載例】シフト記号表（勤務時間帯）'!$C$4:$K$35,9,FALSE))</f>
        <v/>
      </c>
      <c r="V29" s="90" t="str">
        <f>IF(V28="","",VLOOKUP(V28,'[1]【記載例】シフト記号表（勤務時間帯）'!$C$4:$K$35,9,FALSE))</f>
        <v/>
      </c>
      <c r="W29" s="90" t="str">
        <f>IF(W28="","",VLOOKUP(W28,'[1]【記載例】シフト記号表（勤務時間帯）'!$C$4:$K$35,9,FALSE))</f>
        <v/>
      </c>
      <c r="X29" s="90" t="str">
        <f>IF(X28="","",VLOOKUP(X28,'[1]【記載例】シフト記号表（勤務時間帯）'!$C$4:$K$35,9,FALSE))</f>
        <v/>
      </c>
      <c r="Y29" s="91" t="str">
        <f>IF(Y28="","",VLOOKUP(Y28,'[1]【記載例】シフト記号表（勤務時間帯）'!$C$4:$K$35,9,FALSE))</f>
        <v/>
      </c>
      <c r="Z29" s="89" t="str">
        <f>IF(Z28="","",VLOOKUP(Z28,'[1]【記載例】シフト記号表（勤務時間帯）'!$C$4:$K$35,9,FALSE))</f>
        <v/>
      </c>
      <c r="AA29" s="90" t="str">
        <f>IF(AA28="","",VLOOKUP(AA28,'[1]【記載例】シフト記号表（勤務時間帯）'!$C$4:$K$35,9,FALSE))</f>
        <v/>
      </c>
      <c r="AB29" s="90" t="str">
        <f>IF(AB28="","",VLOOKUP(AB28,'[1]【記載例】シフト記号表（勤務時間帯）'!$C$4:$K$35,9,FALSE))</f>
        <v/>
      </c>
      <c r="AC29" s="90" t="str">
        <f>IF(AC28="","",VLOOKUP(AC28,'[1]【記載例】シフト記号表（勤務時間帯）'!$C$4:$K$35,9,FALSE))</f>
        <v/>
      </c>
      <c r="AD29" s="90" t="str">
        <f>IF(AD28="","",VLOOKUP(AD28,'[1]【記載例】シフト記号表（勤務時間帯）'!$C$4:$K$35,9,FALSE))</f>
        <v/>
      </c>
      <c r="AE29" s="90" t="str">
        <f>IF(AE28="","",VLOOKUP(AE28,'[1]【記載例】シフト記号表（勤務時間帯）'!$C$4:$K$35,9,FALSE))</f>
        <v/>
      </c>
      <c r="AF29" s="91" t="str">
        <f>IF(AF28="","",VLOOKUP(AF28,'[1]【記載例】シフト記号表（勤務時間帯）'!$C$4:$K$35,9,FALSE))</f>
        <v/>
      </c>
      <c r="AG29" s="89" t="str">
        <f>IF(AG28="","",VLOOKUP(AG28,'[1]【記載例】シフト記号表（勤務時間帯）'!$C$4:$K$35,9,FALSE))</f>
        <v/>
      </c>
      <c r="AH29" s="90" t="str">
        <f>IF(AH28="","",VLOOKUP(AH28,'[1]【記載例】シフト記号表（勤務時間帯）'!$C$4:$K$35,9,FALSE))</f>
        <v/>
      </c>
      <c r="AI29" s="90" t="str">
        <f>IF(AI28="","",VLOOKUP(AI28,'[1]【記載例】シフト記号表（勤務時間帯）'!$C$4:$K$35,9,FALSE))</f>
        <v/>
      </c>
      <c r="AJ29" s="90" t="str">
        <f>IF(AJ28="","",VLOOKUP(AJ28,'[1]【記載例】シフト記号表（勤務時間帯）'!$C$4:$K$35,9,FALSE))</f>
        <v/>
      </c>
      <c r="AK29" s="90" t="str">
        <f>IF(AK28="","",VLOOKUP(AK28,'[1]【記載例】シフト記号表（勤務時間帯）'!$C$4:$K$35,9,FALSE))</f>
        <v/>
      </c>
      <c r="AL29" s="90" t="str">
        <f>IF(AL28="","",VLOOKUP(AL28,'[1]【記載例】シフト記号表（勤務時間帯）'!$C$4:$K$35,9,FALSE))</f>
        <v/>
      </c>
      <c r="AM29" s="91" t="str">
        <f>IF(AM28="","",VLOOKUP(AM28,'[1]【記載例】シフト記号表（勤務時間帯）'!$C$4:$K$35,9,FALSE))</f>
        <v/>
      </c>
      <c r="AN29" s="89" t="str">
        <f>IF(AN28="","",VLOOKUP(AN28,'[1]【記載例】シフト記号表（勤務時間帯）'!$C$4:$K$35,9,FALSE))</f>
        <v/>
      </c>
      <c r="AO29" s="90" t="str">
        <f>IF(AO28="","",VLOOKUP(AO28,'[1]【記載例】シフト記号表（勤務時間帯）'!$C$4:$K$35,9,FALSE))</f>
        <v/>
      </c>
      <c r="AP29" s="90" t="str">
        <f>IF(AP28="","",VLOOKUP(AP28,'[1]【記載例】シフト記号表（勤務時間帯）'!$C$4:$K$35,9,FALSE))</f>
        <v/>
      </c>
      <c r="AQ29" s="90" t="str">
        <f>IF(AQ28="","",VLOOKUP(AQ28,'[1]【記載例】シフト記号表（勤務時間帯）'!$C$4:$K$35,9,FALSE))</f>
        <v/>
      </c>
      <c r="AR29" s="90" t="str">
        <f>IF(AR28="","",VLOOKUP(AR28,'[1]【記載例】シフト記号表（勤務時間帯）'!$C$4:$K$35,9,FALSE))</f>
        <v/>
      </c>
      <c r="AS29" s="90" t="str">
        <f>IF(AS28="","",VLOOKUP(AS28,'[1]【記載例】シフト記号表（勤務時間帯）'!$C$4:$K$35,9,FALSE))</f>
        <v/>
      </c>
      <c r="AT29" s="91" t="str">
        <f>IF(AT28="","",VLOOKUP(AT28,'[1]【記載例】シフト記号表（勤務時間帯）'!$C$4:$K$35,9,FALSE))</f>
        <v/>
      </c>
      <c r="AU29" s="89" t="str">
        <f>IF(AU28="","",VLOOKUP(AU28,'[1]【記載例】シフト記号表（勤務時間帯）'!$C$4:$K$35,9,FALSE))</f>
        <v/>
      </c>
      <c r="AV29" s="90" t="str">
        <f>IF(AV28="","",VLOOKUP(AV28,'[1]【記載例】シフト記号表（勤務時間帯）'!$C$4:$K$35,9,FALSE))</f>
        <v/>
      </c>
      <c r="AW29" s="91" t="str">
        <f>IF(AW28="","",VLOOKUP(AW28,'[1]【記載例】シフト記号表（勤務時間帯）'!$C$4:$K$35,9,FALSE))</f>
        <v/>
      </c>
      <c r="AX29" s="548"/>
      <c r="AY29" s="549"/>
      <c r="AZ29" s="550"/>
      <c r="BA29" s="551"/>
      <c r="BB29" s="555"/>
      <c r="BC29" s="556"/>
      <c r="BD29" s="556"/>
      <c r="BE29" s="556"/>
      <c r="BF29" s="556"/>
      <c r="BG29" s="557"/>
    </row>
    <row r="30" spans="2:59" ht="20.25" customHeight="1" x14ac:dyDescent="0.2">
      <c r="B30" s="561">
        <f t="shared" ref="B30" si="12">B28+1</f>
        <v>8</v>
      </c>
      <c r="C30" s="562"/>
      <c r="D30" s="563"/>
      <c r="E30" s="566"/>
      <c r="F30" s="563"/>
      <c r="G30" s="568"/>
      <c r="H30" s="569"/>
      <c r="I30" s="569"/>
      <c r="J30" s="569"/>
      <c r="K30" s="570"/>
      <c r="L30" s="572"/>
      <c r="M30" s="573"/>
      <c r="N30" s="573"/>
      <c r="O30" s="574"/>
      <c r="P30" s="545" t="s">
        <v>351</v>
      </c>
      <c r="Q30" s="546"/>
      <c r="R30" s="547"/>
      <c r="S30" s="92"/>
      <c r="T30" s="93"/>
      <c r="U30" s="93"/>
      <c r="V30" s="93"/>
      <c r="W30" s="93"/>
      <c r="X30" s="93"/>
      <c r="Y30" s="94"/>
      <c r="Z30" s="92"/>
      <c r="AA30" s="93"/>
      <c r="AB30" s="93"/>
      <c r="AC30" s="93"/>
      <c r="AD30" s="93"/>
      <c r="AE30" s="93"/>
      <c r="AF30" s="94"/>
      <c r="AG30" s="92"/>
      <c r="AH30" s="93"/>
      <c r="AI30" s="93"/>
      <c r="AJ30" s="93"/>
      <c r="AK30" s="93"/>
      <c r="AL30" s="93"/>
      <c r="AM30" s="94"/>
      <c r="AN30" s="92"/>
      <c r="AO30" s="93"/>
      <c r="AP30" s="93"/>
      <c r="AQ30" s="93"/>
      <c r="AR30" s="93"/>
      <c r="AS30" s="93"/>
      <c r="AT30" s="94"/>
      <c r="AU30" s="92"/>
      <c r="AV30" s="93"/>
      <c r="AW30" s="94"/>
      <c r="AX30" s="548">
        <f t="shared" ref="AX30" si="13">IF($BC$3="計画",SUM(S31:AT31),IF($BC$3="実績",SUM(S31:AW31),""))</f>
        <v>0</v>
      </c>
      <c r="AY30" s="549"/>
      <c r="AZ30" s="550">
        <f t="shared" ref="AZ30" si="14">IF($BC$3="計画",AX30/4,IF($BC$3="実績",AX30/($BA$7/7),""))</f>
        <v>0</v>
      </c>
      <c r="BA30" s="551"/>
      <c r="BB30" s="552"/>
      <c r="BC30" s="553"/>
      <c r="BD30" s="553"/>
      <c r="BE30" s="553"/>
      <c r="BF30" s="553"/>
      <c r="BG30" s="554"/>
    </row>
    <row r="31" spans="2:59" ht="20.25" customHeight="1" x14ac:dyDescent="0.2">
      <c r="B31" s="561"/>
      <c r="C31" s="582"/>
      <c r="D31" s="563"/>
      <c r="E31" s="567"/>
      <c r="F31" s="563"/>
      <c r="G31" s="571"/>
      <c r="H31" s="569"/>
      <c r="I31" s="569"/>
      <c r="J31" s="569"/>
      <c r="K31" s="570"/>
      <c r="L31" s="572"/>
      <c r="M31" s="573"/>
      <c r="N31" s="573"/>
      <c r="O31" s="574"/>
      <c r="P31" s="558" t="s">
        <v>352</v>
      </c>
      <c r="Q31" s="559"/>
      <c r="R31" s="560"/>
      <c r="S31" s="89" t="str">
        <f>IF(S30="","",VLOOKUP(S30,'[1]【記載例】シフト記号表（勤務時間帯）'!$C$4:$K$35,9,FALSE))</f>
        <v/>
      </c>
      <c r="T31" s="90" t="str">
        <f>IF(T30="","",VLOOKUP(T30,'[1]【記載例】シフト記号表（勤務時間帯）'!$C$4:$K$35,9,FALSE))</f>
        <v/>
      </c>
      <c r="U31" s="90" t="str">
        <f>IF(U30="","",VLOOKUP(U30,'[1]【記載例】シフト記号表（勤務時間帯）'!$C$4:$K$35,9,FALSE))</f>
        <v/>
      </c>
      <c r="V31" s="90" t="str">
        <f>IF(V30="","",VLOOKUP(V30,'[1]【記載例】シフト記号表（勤務時間帯）'!$C$4:$K$35,9,FALSE))</f>
        <v/>
      </c>
      <c r="W31" s="90" t="str">
        <f>IF(W30="","",VLOOKUP(W30,'[1]【記載例】シフト記号表（勤務時間帯）'!$C$4:$K$35,9,FALSE))</f>
        <v/>
      </c>
      <c r="X31" s="90" t="str">
        <f>IF(X30="","",VLOOKUP(X30,'[1]【記載例】シフト記号表（勤務時間帯）'!$C$4:$K$35,9,FALSE))</f>
        <v/>
      </c>
      <c r="Y31" s="91" t="str">
        <f>IF(Y30="","",VLOOKUP(Y30,'[1]【記載例】シフト記号表（勤務時間帯）'!$C$4:$K$35,9,FALSE))</f>
        <v/>
      </c>
      <c r="Z31" s="89" t="str">
        <f>IF(Z30="","",VLOOKUP(Z30,'[1]【記載例】シフト記号表（勤務時間帯）'!$C$4:$K$35,9,FALSE))</f>
        <v/>
      </c>
      <c r="AA31" s="90" t="str">
        <f>IF(AA30="","",VLOOKUP(AA30,'[1]【記載例】シフト記号表（勤務時間帯）'!$C$4:$K$35,9,FALSE))</f>
        <v/>
      </c>
      <c r="AB31" s="90" t="str">
        <f>IF(AB30="","",VLOOKUP(AB30,'[1]【記載例】シフト記号表（勤務時間帯）'!$C$4:$K$35,9,FALSE))</f>
        <v/>
      </c>
      <c r="AC31" s="90" t="str">
        <f>IF(AC30="","",VLOOKUP(AC30,'[1]【記載例】シフト記号表（勤務時間帯）'!$C$4:$K$35,9,FALSE))</f>
        <v/>
      </c>
      <c r="AD31" s="90" t="str">
        <f>IF(AD30="","",VLOOKUP(AD30,'[1]【記載例】シフト記号表（勤務時間帯）'!$C$4:$K$35,9,FALSE))</f>
        <v/>
      </c>
      <c r="AE31" s="90" t="str">
        <f>IF(AE30="","",VLOOKUP(AE30,'[1]【記載例】シフト記号表（勤務時間帯）'!$C$4:$K$35,9,FALSE))</f>
        <v/>
      </c>
      <c r="AF31" s="91" t="str">
        <f>IF(AF30="","",VLOOKUP(AF30,'[1]【記載例】シフト記号表（勤務時間帯）'!$C$4:$K$35,9,FALSE))</f>
        <v/>
      </c>
      <c r="AG31" s="89" t="str">
        <f>IF(AG30="","",VLOOKUP(AG30,'[1]【記載例】シフト記号表（勤務時間帯）'!$C$4:$K$35,9,FALSE))</f>
        <v/>
      </c>
      <c r="AH31" s="90" t="str">
        <f>IF(AH30="","",VLOOKUP(AH30,'[1]【記載例】シフト記号表（勤務時間帯）'!$C$4:$K$35,9,FALSE))</f>
        <v/>
      </c>
      <c r="AI31" s="90" t="str">
        <f>IF(AI30="","",VLOOKUP(AI30,'[1]【記載例】シフト記号表（勤務時間帯）'!$C$4:$K$35,9,FALSE))</f>
        <v/>
      </c>
      <c r="AJ31" s="90" t="str">
        <f>IF(AJ30="","",VLOOKUP(AJ30,'[1]【記載例】シフト記号表（勤務時間帯）'!$C$4:$K$35,9,FALSE))</f>
        <v/>
      </c>
      <c r="AK31" s="90" t="str">
        <f>IF(AK30="","",VLOOKUP(AK30,'[1]【記載例】シフト記号表（勤務時間帯）'!$C$4:$K$35,9,FALSE))</f>
        <v/>
      </c>
      <c r="AL31" s="90" t="str">
        <f>IF(AL30="","",VLOOKUP(AL30,'[1]【記載例】シフト記号表（勤務時間帯）'!$C$4:$K$35,9,FALSE))</f>
        <v/>
      </c>
      <c r="AM31" s="91" t="str">
        <f>IF(AM30="","",VLOOKUP(AM30,'[1]【記載例】シフト記号表（勤務時間帯）'!$C$4:$K$35,9,FALSE))</f>
        <v/>
      </c>
      <c r="AN31" s="89" t="str">
        <f>IF(AN30="","",VLOOKUP(AN30,'[1]【記載例】シフト記号表（勤務時間帯）'!$C$4:$K$35,9,FALSE))</f>
        <v/>
      </c>
      <c r="AO31" s="90" t="str">
        <f>IF(AO30="","",VLOOKUP(AO30,'[1]【記載例】シフト記号表（勤務時間帯）'!$C$4:$K$35,9,FALSE))</f>
        <v/>
      </c>
      <c r="AP31" s="90" t="str">
        <f>IF(AP30="","",VLOOKUP(AP30,'[1]【記載例】シフト記号表（勤務時間帯）'!$C$4:$K$35,9,FALSE))</f>
        <v/>
      </c>
      <c r="AQ31" s="90" t="str">
        <f>IF(AQ30="","",VLOOKUP(AQ30,'[1]【記載例】シフト記号表（勤務時間帯）'!$C$4:$K$35,9,FALSE))</f>
        <v/>
      </c>
      <c r="AR31" s="90" t="str">
        <f>IF(AR30="","",VLOOKUP(AR30,'[1]【記載例】シフト記号表（勤務時間帯）'!$C$4:$K$35,9,FALSE))</f>
        <v/>
      </c>
      <c r="AS31" s="90" t="str">
        <f>IF(AS30="","",VLOOKUP(AS30,'[1]【記載例】シフト記号表（勤務時間帯）'!$C$4:$K$35,9,FALSE))</f>
        <v/>
      </c>
      <c r="AT31" s="91" t="str">
        <f>IF(AT30="","",VLOOKUP(AT30,'[1]【記載例】シフト記号表（勤務時間帯）'!$C$4:$K$35,9,FALSE))</f>
        <v/>
      </c>
      <c r="AU31" s="89" t="str">
        <f>IF(AU30="","",VLOOKUP(AU30,'[1]【記載例】シフト記号表（勤務時間帯）'!$C$4:$K$35,9,FALSE))</f>
        <v/>
      </c>
      <c r="AV31" s="90" t="str">
        <f>IF(AV30="","",VLOOKUP(AV30,'[1]【記載例】シフト記号表（勤務時間帯）'!$C$4:$K$35,9,FALSE))</f>
        <v/>
      </c>
      <c r="AW31" s="91" t="str">
        <f>IF(AW30="","",VLOOKUP(AW30,'[1]【記載例】シフト記号表（勤務時間帯）'!$C$4:$K$35,9,FALSE))</f>
        <v/>
      </c>
      <c r="AX31" s="548"/>
      <c r="AY31" s="549"/>
      <c r="AZ31" s="550"/>
      <c r="BA31" s="551"/>
      <c r="BB31" s="555"/>
      <c r="BC31" s="556"/>
      <c r="BD31" s="556"/>
      <c r="BE31" s="556"/>
      <c r="BF31" s="556"/>
      <c r="BG31" s="557"/>
    </row>
    <row r="32" spans="2:59" ht="20.25" customHeight="1" x14ac:dyDescent="0.2">
      <c r="B32" s="561">
        <f>B30+1</f>
        <v>9</v>
      </c>
      <c r="C32" s="562"/>
      <c r="D32" s="563"/>
      <c r="E32" s="566"/>
      <c r="F32" s="563"/>
      <c r="G32" s="568"/>
      <c r="H32" s="569"/>
      <c r="I32" s="569"/>
      <c r="J32" s="569"/>
      <c r="K32" s="570"/>
      <c r="L32" s="572"/>
      <c r="M32" s="573"/>
      <c r="N32" s="573"/>
      <c r="O32" s="574"/>
      <c r="P32" s="545" t="s">
        <v>351</v>
      </c>
      <c r="Q32" s="546"/>
      <c r="R32" s="547"/>
      <c r="S32" s="92"/>
      <c r="T32" s="93"/>
      <c r="U32" s="93"/>
      <c r="V32" s="93"/>
      <c r="W32" s="93"/>
      <c r="X32" s="93"/>
      <c r="Y32" s="94"/>
      <c r="Z32" s="92"/>
      <c r="AA32" s="93"/>
      <c r="AB32" s="93"/>
      <c r="AC32" s="93"/>
      <c r="AD32" s="93"/>
      <c r="AE32" s="93"/>
      <c r="AF32" s="94"/>
      <c r="AG32" s="92"/>
      <c r="AH32" s="93"/>
      <c r="AI32" s="93"/>
      <c r="AJ32" s="93"/>
      <c r="AK32" s="93"/>
      <c r="AL32" s="93"/>
      <c r="AM32" s="94"/>
      <c r="AN32" s="92"/>
      <c r="AO32" s="93"/>
      <c r="AP32" s="93"/>
      <c r="AQ32" s="93"/>
      <c r="AR32" s="93"/>
      <c r="AS32" s="93"/>
      <c r="AT32" s="94"/>
      <c r="AU32" s="92"/>
      <c r="AV32" s="93"/>
      <c r="AW32" s="94"/>
      <c r="AX32" s="548">
        <f t="shared" ref="AX32" si="15">IF($BC$3="計画",SUM(S33:AT33),IF($BC$3="実績",SUM(S33:AW33),""))</f>
        <v>0</v>
      </c>
      <c r="AY32" s="549"/>
      <c r="AZ32" s="550">
        <f t="shared" ref="AZ32" si="16">IF($BC$3="計画",AX32/4,IF($BC$3="実績",AX32/($BA$7/7),""))</f>
        <v>0</v>
      </c>
      <c r="BA32" s="551"/>
      <c r="BB32" s="588"/>
      <c r="BC32" s="589"/>
      <c r="BD32" s="589"/>
      <c r="BE32" s="589"/>
      <c r="BF32" s="589"/>
      <c r="BG32" s="590"/>
    </row>
    <row r="33" spans="2:59" ht="20.25" customHeight="1" x14ac:dyDescent="0.2">
      <c r="B33" s="561"/>
      <c r="C33" s="582"/>
      <c r="D33" s="563"/>
      <c r="E33" s="567"/>
      <c r="F33" s="563"/>
      <c r="G33" s="571"/>
      <c r="H33" s="569"/>
      <c r="I33" s="569"/>
      <c r="J33" s="569"/>
      <c r="K33" s="570"/>
      <c r="L33" s="572"/>
      <c r="M33" s="573"/>
      <c r="N33" s="573"/>
      <c r="O33" s="574"/>
      <c r="P33" s="558" t="s">
        <v>352</v>
      </c>
      <c r="Q33" s="559"/>
      <c r="R33" s="560"/>
      <c r="S33" s="89" t="str">
        <f>IF(S32="","",VLOOKUP(S32,'[1]【記載例】シフト記号表（勤務時間帯）'!$C$4:$K$35,9,FALSE))</f>
        <v/>
      </c>
      <c r="T33" s="90" t="str">
        <f>IF(T32="","",VLOOKUP(T32,'[1]【記載例】シフト記号表（勤務時間帯）'!$C$4:$K$35,9,FALSE))</f>
        <v/>
      </c>
      <c r="U33" s="90" t="str">
        <f>IF(U32="","",VLOOKUP(U32,'[1]【記載例】シフト記号表（勤務時間帯）'!$C$4:$K$35,9,FALSE))</f>
        <v/>
      </c>
      <c r="V33" s="90" t="str">
        <f>IF(V32="","",VLOOKUP(V32,'[1]【記載例】シフト記号表（勤務時間帯）'!$C$4:$K$35,9,FALSE))</f>
        <v/>
      </c>
      <c r="W33" s="90" t="str">
        <f>IF(W32="","",VLOOKUP(W32,'[1]【記載例】シフト記号表（勤務時間帯）'!$C$4:$K$35,9,FALSE))</f>
        <v/>
      </c>
      <c r="X33" s="90" t="str">
        <f>IF(X32="","",VLOOKUP(X32,'[1]【記載例】シフト記号表（勤務時間帯）'!$C$4:$K$35,9,FALSE))</f>
        <v/>
      </c>
      <c r="Y33" s="91" t="str">
        <f>IF(Y32="","",VLOOKUP(Y32,'[1]【記載例】シフト記号表（勤務時間帯）'!$C$4:$K$35,9,FALSE))</f>
        <v/>
      </c>
      <c r="Z33" s="89" t="str">
        <f>IF(Z32="","",VLOOKUP(Z32,'[1]【記載例】シフト記号表（勤務時間帯）'!$C$4:$K$35,9,FALSE))</f>
        <v/>
      </c>
      <c r="AA33" s="90" t="str">
        <f>IF(AA32="","",VLOOKUP(AA32,'[1]【記載例】シフト記号表（勤務時間帯）'!$C$4:$K$35,9,FALSE))</f>
        <v/>
      </c>
      <c r="AB33" s="90" t="str">
        <f>IF(AB32="","",VLOOKUP(AB32,'[1]【記載例】シフト記号表（勤務時間帯）'!$C$4:$K$35,9,FALSE))</f>
        <v/>
      </c>
      <c r="AC33" s="90" t="str">
        <f>IF(AC32="","",VLOOKUP(AC32,'[1]【記載例】シフト記号表（勤務時間帯）'!$C$4:$K$35,9,FALSE))</f>
        <v/>
      </c>
      <c r="AD33" s="90" t="str">
        <f>IF(AD32="","",VLOOKUP(AD32,'[1]【記載例】シフト記号表（勤務時間帯）'!$C$4:$K$35,9,FALSE))</f>
        <v/>
      </c>
      <c r="AE33" s="90" t="str">
        <f>IF(AE32="","",VLOOKUP(AE32,'[1]【記載例】シフト記号表（勤務時間帯）'!$C$4:$K$35,9,FALSE))</f>
        <v/>
      </c>
      <c r="AF33" s="91" t="str">
        <f>IF(AF32="","",VLOOKUP(AF32,'[1]【記載例】シフト記号表（勤務時間帯）'!$C$4:$K$35,9,FALSE))</f>
        <v/>
      </c>
      <c r="AG33" s="89" t="str">
        <f>IF(AG32="","",VLOOKUP(AG32,'[1]【記載例】シフト記号表（勤務時間帯）'!$C$4:$K$35,9,FALSE))</f>
        <v/>
      </c>
      <c r="AH33" s="90" t="str">
        <f>IF(AH32="","",VLOOKUP(AH32,'[1]【記載例】シフト記号表（勤務時間帯）'!$C$4:$K$35,9,FALSE))</f>
        <v/>
      </c>
      <c r="AI33" s="90" t="str">
        <f>IF(AI32="","",VLOOKUP(AI32,'[1]【記載例】シフト記号表（勤務時間帯）'!$C$4:$K$35,9,FALSE))</f>
        <v/>
      </c>
      <c r="AJ33" s="90" t="str">
        <f>IF(AJ32="","",VLOOKUP(AJ32,'[1]【記載例】シフト記号表（勤務時間帯）'!$C$4:$K$35,9,FALSE))</f>
        <v/>
      </c>
      <c r="AK33" s="90" t="str">
        <f>IF(AK32="","",VLOOKUP(AK32,'[1]【記載例】シフト記号表（勤務時間帯）'!$C$4:$K$35,9,FALSE))</f>
        <v/>
      </c>
      <c r="AL33" s="90" t="str">
        <f>IF(AL32="","",VLOOKUP(AL32,'[1]【記載例】シフト記号表（勤務時間帯）'!$C$4:$K$35,9,FALSE))</f>
        <v/>
      </c>
      <c r="AM33" s="91" t="str">
        <f>IF(AM32="","",VLOOKUP(AM32,'[1]【記載例】シフト記号表（勤務時間帯）'!$C$4:$K$35,9,FALSE))</f>
        <v/>
      </c>
      <c r="AN33" s="89" t="str">
        <f>IF(AN32="","",VLOOKUP(AN32,'[1]【記載例】シフト記号表（勤務時間帯）'!$C$4:$K$35,9,FALSE))</f>
        <v/>
      </c>
      <c r="AO33" s="90" t="str">
        <f>IF(AO32="","",VLOOKUP(AO32,'[1]【記載例】シフト記号表（勤務時間帯）'!$C$4:$K$35,9,FALSE))</f>
        <v/>
      </c>
      <c r="AP33" s="90" t="str">
        <f>IF(AP32="","",VLOOKUP(AP32,'[1]【記載例】シフト記号表（勤務時間帯）'!$C$4:$K$35,9,FALSE))</f>
        <v/>
      </c>
      <c r="AQ33" s="90" t="str">
        <f>IF(AQ32="","",VLOOKUP(AQ32,'[1]【記載例】シフト記号表（勤務時間帯）'!$C$4:$K$35,9,FALSE))</f>
        <v/>
      </c>
      <c r="AR33" s="90" t="str">
        <f>IF(AR32="","",VLOOKUP(AR32,'[1]【記載例】シフト記号表（勤務時間帯）'!$C$4:$K$35,9,FALSE))</f>
        <v/>
      </c>
      <c r="AS33" s="90" t="str">
        <f>IF(AS32="","",VLOOKUP(AS32,'[1]【記載例】シフト記号表（勤務時間帯）'!$C$4:$K$35,9,FALSE))</f>
        <v/>
      </c>
      <c r="AT33" s="91" t="str">
        <f>IF(AT32="","",VLOOKUP(AT32,'[1]【記載例】シフト記号表（勤務時間帯）'!$C$4:$K$35,9,FALSE))</f>
        <v/>
      </c>
      <c r="AU33" s="89" t="str">
        <f>IF(AU32="","",VLOOKUP(AU32,'[1]【記載例】シフト記号表（勤務時間帯）'!$C$4:$K$35,9,FALSE))</f>
        <v/>
      </c>
      <c r="AV33" s="90" t="str">
        <f>IF(AV32="","",VLOOKUP(AV32,'[1]【記載例】シフト記号表（勤務時間帯）'!$C$4:$K$35,9,FALSE))</f>
        <v/>
      </c>
      <c r="AW33" s="91" t="str">
        <f>IF(AW32="","",VLOOKUP(AW32,'[1]【記載例】シフト記号表（勤務時間帯）'!$C$4:$K$35,9,FALSE))</f>
        <v/>
      </c>
      <c r="AX33" s="548"/>
      <c r="AY33" s="549"/>
      <c r="AZ33" s="550"/>
      <c r="BA33" s="551"/>
      <c r="BB33" s="591"/>
      <c r="BC33" s="592"/>
      <c r="BD33" s="592"/>
      <c r="BE33" s="592"/>
      <c r="BF33" s="592"/>
      <c r="BG33" s="593"/>
    </row>
    <row r="34" spans="2:59" ht="20.25" customHeight="1" x14ac:dyDescent="0.2">
      <c r="B34" s="561">
        <f t="shared" ref="B34:B36" si="17">B32+1</f>
        <v>10</v>
      </c>
      <c r="C34" s="562"/>
      <c r="D34" s="563"/>
      <c r="E34" s="566"/>
      <c r="F34" s="563"/>
      <c r="G34" s="568"/>
      <c r="H34" s="569"/>
      <c r="I34" s="569"/>
      <c r="J34" s="569"/>
      <c r="K34" s="570"/>
      <c r="L34" s="572"/>
      <c r="M34" s="573"/>
      <c r="N34" s="573"/>
      <c r="O34" s="574"/>
      <c r="P34" s="545" t="s">
        <v>351</v>
      </c>
      <c r="Q34" s="546"/>
      <c r="R34" s="547"/>
      <c r="S34" s="92"/>
      <c r="T34" s="93"/>
      <c r="U34" s="93"/>
      <c r="V34" s="93"/>
      <c r="W34" s="93"/>
      <c r="X34" s="93"/>
      <c r="Y34" s="94"/>
      <c r="Z34" s="92"/>
      <c r="AA34" s="93"/>
      <c r="AB34" s="93"/>
      <c r="AC34" s="93"/>
      <c r="AD34" s="93"/>
      <c r="AE34" s="93"/>
      <c r="AF34" s="94"/>
      <c r="AG34" s="92"/>
      <c r="AH34" s="93"/>
      <c r="AI34" s="93"/>
      <c r="AJ34" s="93"/>
      <c r="AK34" s="93"/>
      <c r="AL34" s="93"/>
      <c r="AM34" s="94"/>
      <c r="AN34" s="92"/>
      <c r="AO34" s="93"/>
      <c r="AP34" s="93"/>
      <c r="AQ34" s="93"/>
      <c r="AR34" s="93"/>
      <c r="AS34" s="93"/>
      <c r="AT34" s="94"/>
      <c r="AU34" s="92"/>
      <c r="AV34" s="93"/>
      <c r="AW34" s="94"/>
      <c r="AX34" s="548">
        <f t="shared" ref="AX34" si="18">IF($BC$3="計画",SUM(S35:AT35),IF($BC$3="実績",SUM(S35:AW35),""))</f>
        <v>0</v>
      </c>
      <c r="AY34" s="549"/>
      <c r="AZ34" s="550">
        <f t="shared" ref="AZ34" si="19">IF($BC$3="計画",AX34/4,IF($BC$3="実績",AX34/($BA$7/7),""))</f>
        <v>0</v>
      </c>
      <c r="BA34" s="551"/>
      <c r="BB34" s="552"/>
      <c r="BC34" s="553"/>
      <c r="BD34" s="553"/>
      <c r="BE34" s="553"/>
      <c r="BF34" s="553"/>
      <c r="BG34" s="554"/>
    </row>
    <row r="35" spans="2:59" ht="20.25" customHeight="1" x14ac:dyDescent="0.2">
      <c r="B35" s="581"/>
      <c r="C35" s="582"/>
      <c r="D35" s="563"/>
      <c r="E35" s="583"/>
      <c r="F35" s="584"/>
      <c r="G35" s="571"/>
      <c r="H35" s="569"/>
      <c r="I35" s="569"/>
      <c r="J35" s="569"/>
      <c r="K35" s="570"/>
      <c r="L35" s="585"/>
      <c r="M35" s="586"/>
      <c r="N35" s="586"/>
      <c r="O35" s="587"/>
      <c r="P35" s="578" t="s">
        <v>352</v>
      </c>
      <c r="Q35" s="579"/>
      <c r="R35" s="580"/>
      <c r="S35" s="89" t="str">
        <f>IF(S34="","",VLOOKUP(S34,'[1]【記載例】シフト記号表（勤務時間帯）'!$C$4:$K$35,9,FALSE))</f>
        <v/>
      </c>
      <c r="T35" s="90" t="str">
        <f>IF(T34="","",VLOOKUP(T34,'[1]【記載例】シフト記号表（勤務時間帯）'!$C$4:$K$35,9,FALSE))</f>
        <v/>
      </c>
      <c r="U35" s="90" t="str">
        <f>IF(U34="","",VLOOKUP(U34,'[1]【記載例】シフト記号表（勤務時間帯）'!$C$4:$K$35,9,FALSE))</f>
        <v/>
      </c>
      <c r="V35" s="90" t="str">
        <f>IF(V34="","",VLOOKUP(V34,'[1]【記載例】シフト記号表（勤務時間帯）'!$C$4:$K$35,9,FALSE))</f>
        <v/>
      </c>
      <c r="W35" s="90" t="str">
        <f>IF(W34="","",VLOOKUP(W34,'[1]【記載例】シフト記号表（勤務時間帯）'!$C$4:$K$35,9,FALSE))</f>
        <v/>
      </c>
      <c r="X35" s="90" t="str">
        <f>IF(X34="","",VLOOKUP(X34,'[1]【記載例】シフト記号表（勤務時間帯）'!$C$4:$K$35,9,FALSE))</f>
        <v/>
      </c>
      <c r="Y35" s="91" t="str">
        <f>IF(Y34="","",VLOOKUP(Y34,'[1]【記載例】シフト記号表（勤務時間帯）'!$C$4:$K$35,9,FALSE))</f>
        <v/>
      </c>
      <c r="Z35" s="89" t="str">
        <f>IF(Z34="","",VLOOKUP(Z34,'[1]【記載例】シフト記号表（勤務時間帯）'!$C$4:$K$35,9,FALSE))</f>
        <v/>
      </c>
      <c r="AA35" s="90" t="str">
        <f>IF(AA34="","",VLOOKUP(AA34,'[1]【記載例】シフト記号表（勤務時間帯）'!$C$4:$K$35,9,FALSE))</f>
        <v/>
      </c>
      <c r="AB35" s="90" t="str">
        <f>IF(AB34="","",VLOOKUP(AB34,'[1]【記載例】シフト記号表（勤務時間帯）'!$C$4:$K$35,9,FALSE))</f>
        <v/>
      </c>
      <c r="AC35" s="90" t="str">
        <f>IF(AC34="","",VLOOKUP(AC34,'[1]【記載例】シフト記号表（勤務時間帯）'!$C$4:$K$35,9,FALSE))</f>
        <v/>
      </c>
      <c r="AD35" s="90" t="str">
        <f>IF(AD34="","",VLOOKUP(AD34,'[1]【記載例】シフト記号表（勤務時間帯）'!$C$4:$K$35,9,FALSE))</f>
        <v/>
      </c>
      <c r="AE35" s="90" t="str">
        <f>IF(AE34="","",VLOOKUP(AE34,'[1]【記載例】シフト記号表（勤務時間帯）'!$C$4:$K$35,9,FALSE))</f>
        <v/>
      </c>
      <c r="AF35" s="91" t="str">
        <f>IF(AF34="","",VLOOKUP(AF34,'[1]【記載例】シフト記号表（勤務時間帯）'!$C$4:$K$35,9,FALSE))</f>
        <v/>
      </c>
      <c r="AG35" s="89" t="str">
        <f>IF(AG34="","",VLOOKUP(AG34,'[1]【記載例】シフト記号表（勤務時間帯）'!$C$4:$K$35,9,FALSE))</f>
        <v/>
      </c>
      <c r="AH35" s="90" t="str">
        <f>IF(AH34="","",VLOOKUP(AH34,'[1]【記載例】シフト記号表（勤務時間帯）'!$C$4:$K$35,9,FALSE))</f>
        <v/>
      </c>
      <c r="AI35" s="90" t="str">
        <f>IF(AI34="","",VLOOKUP(AI34,'[1]【記載例】シフト記号表（勤務時間帯）'!$C$4:$K$35,9,FALSE))</f>
        <v/>
      </c>
      <c r="AJ35" s="90" t="str">
        <f>IF(AJ34="","",VLOOKUP(AJ34,'[1]【記載例】シフト記号表（勤務時間帯）'!$C$4:$K$35,9,FALSE))</f>
        <v/>
      </c>
      <c r="AK35" s="90" t="str">
        <f>IF(AK34="","",VLOOKUP(AK34,'[1]【記載例】シフト記号表（勤務時間帯）'!$C$4:$K$35,9,FALSE))</f>
        <v/>
      </c>
      <c r="AL35" s="90" t="str">
        <f>IF(AL34="","",VLOOKUP(AL34,'[1]【記載例】シフト記号表（勤務時間帯）'!$C$4:$K$35,9,FALSE))</f>
        <v/>
      </c>
      <c r="AM35" s="91" t="str">
        <f>IF(AM34="","",VLOOKUP(AM34,'[1]【記載例】シフト記号表（勤務時間帯）'!$C$4:$K$35,9,FALSE))</f>
        <v/>
      </c>
      <c r="AN35" s="89" t="str">
        <f>IF(AN34="","",VLOOKUP(AN34,'[1]【記載例】シフト記号表（勤務時間帯）'!$C$4:$K$35,9,FALSE))</f>
        <v/>
      </c>
      <c r="AO35" s="90" t="str">
        <f>IF(AO34="","",VLOOKUP(AO34,'[1]【記載例】シフト記号表（勤務時間帯）'!$C$4:$K$35,9,FALSE))</f>
        <v/>
      </c>
      <c r="AP35" s="90" t="str">
        <f>IF(AP34="","",VLOOKUP(AP34,'[1]【記載例】シフト記号表（勤務時間帯）'!$C$4:$K$35,9,FALSE))</f>
        <v/>
      </c>
      <c r="AQ35" s="90" t="str">
        <f>IF(AQ34="","",VLOOKUP(AQ34,'[1]【記載例】シフト記号表（勤務時間帯）'!$C$4:$K$35,9,FALSE))</f>
        <v/>
      </c>
      <c r="AR35" s="90" t="str">
        <f>IF(AR34="","",VLOOKUP(AR34,'[1]【記載例】シフト記号表（勤務時間帯）'!$C$4:$K$35,9,FALSE))</f>
        <v/>
      </c>
      <c r="AS35" s="90" t="str">
        <f>IF(AS34="","",VLOOKUP(AS34,'[1]【記載例】シフト記号表（勤務時間帯）'!$C$4:$K$35,9,FALSE))</f>
        <v/>
      </c>
      <c r="AT35" s="91" t="str">
        <f>IF(AT34="","",VLOOKUP(AT34,'[1]【記載例】シフト記号表（勤務時間帯）'!$C$4:$K$35,9,FALSE))</f>
        <v/>
      </c>
      <c r="AU35" s="89" t="str">
        <f>IF(AU34="","",VLOOKUP(AU34,'[1]【記載例】シフト記号表（勤務時間帯）'!$C$4:$K$35,9,FALSE))</f>
        <v/>
      </c>
      <c r="AV35" s="90" t="str">
        <f>IF(AV34="","",VLOOKUP(AV34,'[1]【記載例】シフト記号表（勤務時間帯）'!$C$4:$K$35,9,FALSE))</f>
        <v/>
      </c>
      <c r="AW35" s="91" t="str">
        <f>IF(AW34="","",VLOOKUP(AW34,'[1]【記載例】シフト記号表（勤務時間帯）'!$C$4:$K$35,9,FALSE))</f>
        <v/>
      </c>
      <c r="AX35" s="548"/>
      <c r="AY35" s="549"/>
      <c r="AZ35" s="550"/>
      <c r="BA35" s="551"/>
      <c r="BB35" s="575"/>
      <c r="BC35" s="576"/>
      <c r="BD35" s="576"/>
      <c r="BE35" s="576"/>
      <c r="BF35" s="576"/>
      <c r="BG35" s="577"/>
    </row>
    <row r="36" spans="2:59" ht="20.25" customHeight="1" x14ac:dyDescent="0.2">
      <c r="B36" s="561">
        <f t="shared" si="17"/>
        <v>11</v>
      </c>
      <c r="C36" s="562"/>
      <c r="D36" s="563"/>
      <c r="E36" s="566"/>
      <c r="F36" s="563"/>
      <c r="G36" s="568"/>
      <c r="H36" s="569"/>
      <c r="I36" s="569"/>
      <c r="J36" s="569"/>
      <c r="K36" s="570"/>
      <c r="L36" s="572"/>
      <c r="M36" s="573"/>
      <c r="N36" s="573"/>
      <c r="O36" s="574"/>
      <c r="P36" s="545" t="s">
        <v>351</v>
      </c>
      <c r="Q36" s="546"/>
      <c r="R36" s="547"/>
      <c r="S36" s="92"/>
      <c r="T36" s="93"/>
      <c r="U36" s="93"/>
      <c r="V36" s="93"/>
      <c r="W36" s="93"/>
      <c r="X36" s="93"/>
      <c r="Y36" s="94"/>
      <c r="Z36" s="92"/>
      <c r="AA36" s="93"/>
      <c r="AB36" s="93"/>
      <c r="AC36" s="93"/>
      <c r="AD36" s="93"/>
      <c r="AE36" s="93"/>
      <c r="AF36" s="94"/>
      <c r="AG36" s="92"/>
      <c r="AH36" s="93"/>
      <c r="AI36" s="93"/>
      <c r="AJ36" s="93"/>
      <c r="AK36" s="93"/>
      <c r="AL36" s="93"/>
      <c r="AM36" s="94"/>
      <c r="AN36" s="92"/>
      <c r="AO36" s="93"/>
      <c r="AP36" s="93"/>
      <c r="AQ36" s="93"/>
      <c r="AR36" s="93"/>
      <c r="AS36" s="93"/>
      <c r="AT36" s="94"/>
      <c r="AU36" s="92"/>
      <c r="AV36" s="93"/>
      <c r="AW36" s="94"/>
      <c r="AX36" s="548">
        <f t="shared" ref="AX36" si="20">IF($BC$3="計画",SUM(S37:AT37),IF($BC$3="実績",SUM(S37:AW37),""))</f>
        <v>0</v>
      </c>
      <c r="AY36" s="549"/>
      <c r="AZ36" s="550">
        <f t="shared" ref="AZ36" si="21">IF($BC$3="計画",AX36/4,IF($BC$3="実績",AX36/($BA$7/7),""))</f>
        <v>0</v>
      </c>
      <c r="BA36" s="551"/>
      <c r="BB36" s="552"/>
      <c r="BC36" s="553"/>
      <c r="BD36" s="553"/>
      <c r="BE36" s="553"/>
      <c r="BF36" s="553"/>
      <c r="BG36" s="554"/>
    </row>
    <row r="37" spans="2:59" ht="20.25" customHeight="1" x14ac:dyDescent="0.2">
      <c r="B37" s="581"/>
      <c r="C37" s="582"/>
      <c r="D37" s="563"/>
      <c r="E37" s="583"/>
      <c r="F37" s="584"/>
      <c r="G37" s="571"/>
      <c r="H37" s="569"/>
      <c r="I37" s="569"/>
      <c r="J37" s="569"/>
      <c r="K37" s="570"/>
      <c r="L37" s="585"/>
      <c r="M37" s="586"/>
      <c r="N37" s="586"/>
      <c r="O37" s="587"/>
      <c r="P37" s="578" t="s">
        <v>352</v>
      </c>
      <c r="Q37" s="579"/>
      <c r="R37" s="580"/>
      <c r="S37" s="89" t="str">
        <f>IF(S36="","",VLOOKUP(S36,'[1]【記載例】シフト記号表（勤務時間帯）'!$C$4:$K$35,9,FALSE))</f>
        <v/>
      </c>
      <c r="T37" s="90" t="str">
        <f>IF(T36="","",VLOOKUP(T36,'[1]【記載例】シフト記号表（勤務時間帯）'!$C$4:$K$35,9,FALSE))</f>
        <v/>
      </c>
      <c r="U37" s="90" t="str">
        <f>IF(U36="","",VLOOKUP(U36,'[1]【記載例】シフト記号表（勤務時間帯）'!$C$4:$K$35,9,FALSE))</f>
        <v/>
      </c>
      <c r="V37" s="90" t="str">
        <f>IF(V36="","",VLOOKUP(V36,'[1]【記載例】シフト記号表（勤務時間帯）'!$C$4:$K$35,9,FALSE))</f>
        <v/>
      </c>
      <c r="W37" s="90" t="str">
        <f>IF(W36="","",VLOOKUP(W36,'[1]【記載例】シフト記号表（勤務時間帯）'!$C$4:$K$35,9,FALSE))</f>
        <v/>
      </c>
      <c r="X37" s="90" t="str">
        <f>IF(X36="","",VLOOKUP(X36,'[1]【記載例】シフト記号表（勤務時間帯）'!$C$4:$K$35,9,FALSE))</f>
        <v/>
      </c>
      <c r="Y37" s="91" t="str">
        <f>IF(Y36="","",VLOOKUP(Y36,'[1]【記載例】シフト記号表（勤務時間帯）'!$C$4:$K$35,9,FALSE))</f>
        <v/>
      </c>
      <c r="Z37" s="89" t="str">
        <f>IF(Z36="","",VLOOKUP(Z36,'[1]【記載例】シフト記号表（勤務時間帯）'!$C$4:$K$35,9,FALSE))</f>
        <v/>
      </c>
      <c r="AA37" s="90" t="str">
        <f>IF(AA36="","",VLOOKUP(AA36,'[1]【記載例】シフト記号表（勤務時間帯）'!$C$4:$K$35,9,FALSE))</f>
        <v/>
      </c>
      <c r="AB37" s="90" t="str">
        <f>IF(AB36="","",VLOOKUP(AB36,'[1]【記載例】シフト記号表（勤務時間帯）'!$C$4:$K$35,9,FALSE))</f>
        <v/>
      </c>
      <c r="AC37" s="90" t="str">
        <f>IF(AC36="","",VLOOKUP(AC36,'[1]【記載例】シフト記号表（勤務時間帯）'!$C$4:$K$35,9,FALSE))</f>
        <v/>
      </c>
      <c r="AD37" s="90" t="str">
        <f>IF(AD36="","",VLOOKUP(AD36,'[1]【記載例】シフト記号表（勤務時間帯）'!$C$4:$K$35,9,FALSE))</f>
        <v/>
      </c>
      <c r="AE37" s="90" t="str">
        <f>IF(AE36="","",VLOOKUP(AE36,'[1]【記載例】シフト記号表（勤務時間帯）'!$C$4:$K$35,9,FALSE))</f>
        <v/>
      </c>
      <c r="AF37" s="91" t="str">
        <f>IF(AF36="","",VLOOKUP(AF36,'[1]【記載例】シフト記号表（勤務時間帯）'!$C$4:$K$35,9,FALSE))</f>
        <v/>
      </c>
      <c r="AG37" s="89" t="str">
        <f>IF(AG36="","",VLOOKUP(AG36,'[1]【記載例】シフト記号表（勤務時間帯）'!$C$4:$K$35,9,FALSE))</f>
        <v/>
      </c>
      <c r="AH37" s="90" t="str">
        <f>IF(AH36="","",VLOOKUP(AH36,'[1]【記載例】シフト記号表（勤務時間帯）'!$C$4:$K$35,9,FALSE))</f>
        <v/>
      </c>
      <c r="AI37" s="90" t="str">
        <f>IF(AI36="","",VLOOKUP(AI36,'[1]【記載例】シフト記号表（勤務時間帯）'!$C$4:$K$35,9,FALSE))</f>
        <v/>
      </c>
      <c r="AJ37" s="90" t="str">
        <f>IF(AJ36="","",VLOOKUP(AJ36,'[1]【記載例】シフト記号表（勤務時間帯）'!$C$4:$K$35,9,FALSE))</f>
        <v/>
      </c>
      <c r="AK37" s="90" t="str">
        <f>IF(AK36="","",VLOOKUP(AK36,'[1]【記載例】シフト記号表（勤務時間帯）'!$C$4:$K$35,9,FALSE))</f>
        <v/>
      </c>
      <c r="AL37" s="90" t="str">
        <f>IF(AL36="","",VLOOKUP(AL36,'[1]【記載例】シフト記号表（勤務時間帯）'!$C$4:$K$35,9,FALSE))</f>
        <v/>
      </c>
      <c r="AM37" s="91" t="str">
        <f>IF(AM36="","",VLOOKUP(AM36,'[1]【記載例】シフト記号表（勤務時間帯）'!$C$4:$K$35,9,FALSE))</f>
        <v/>
      </c>
      <c r="AN37" s="89" t="str">
        <f>IF(AN36="","",VLOOKUP(AN36,'[1]【記載例】シフト記号表（勤務時間帯）'!$C$4:$K$35,9,FALSE))</f>
        <v/>
      </c>
      <c r="AO37" s="90" t="str">
        <f>IF(AO36="","",VLOOKUP(AO36,'[1]【記載例】シフト記号表（勤務時間帯）'!$C$4:$K$35,9,FALSE))</f>
        <v/>
      </c>
      <c r="AP37" s="90" t="str">
        <f>IF(AP36="","",VLOOKUP(AP36,'[1]【記載例】シフト記号表（勤務時間帯）'!$C$4:$K$35,9,FALSE))</f>
        <v/>
      </c>
      <c r="AQ37" s="90" t="str">
        <f>IF(AQ36="","",VLOOKUP(AQ36,'[1]【記載例】シフト記号表（勤務時間帯）'!$C$4:$K$35,9,FALSE))</f>
        <v/>
      </c>
      <c r="AR37" s="90" t="str">
        <f>IF(AR36="","",VLOOKUP(AR36,'[1]【記載例】シフト記号表（勤務時間帯）'!$C$4:$K$35,9,FALSE))</f>
        <v/>
      </c>
      <c r="AS37" s="90" t="str">
        <f>IF(AS36="","",VLOOKUP(AS36,'[1]【記載例】シフト記号表（勤務時間帯）'!$C$4:$K$35,9,FALSE))</f>
        <v/>
      </c>
      <c r="AT37" s="91" t="str">
        <f>IF(AT36="","",VLOOKUP(AT36,'[1]【記載例】シフト記号表（勤務時間帯）'!$C$4:$K$35,9,FALSE))</f>
        <v/>
      </c>
      <c r="AU37" s="89" t="str">
        <f>IF(AU36="","",VLOOKUP(AU36,'[1]【記載例】シフト記号表（勤務時間帯）'!$C$4:$K$35,9,FALSE))</f>
        <v/>
      </c>
      <c r="AV37" s="90" t="str">
        <f>IF(AV36="","",VLOOKUP(AV36,'[1]【記載例】シフト記号表（勤務時間帯）'!$C$4:$K$35,9,FALSE))</f>
        <v/>
      </c>
      <c r="AW37" s="91" t="str">
        <f>IF(AW36="","",VLOOKUP(AW36,'[1]【記載例】シフト記号表（勤務時間帯）'!$C$4:$K$35,9,FALSE))</f>
        <v/>
      </c>
      <c r="AX37" s="548"/>
      <c r="AY37" s="549"/>
      <c r="AZ37" s="550"/>
      <c r="BA37" s="551"/>
      <c r="BB37" s="575"/>
      <c r="BC37" s="576"/>
      <c r="BD37" s="576"/>
      <c r="BE37" s="576"/>
      <c r="BF37" s="576"/>
      <c r="BG37" s="577"/>
    </row>
    <row r="38" spans="2:59" ht="20.25" customHeight="1" x14ac:dyDescent="0.2">
      <c r="B38" s="561">
        <f>B36+1</f>
        <v>12</v>
      </c>
      <c r="C38" s="562"/>
      <c r="D38" s="563"/>
      <c r="E38" s="566"/>
      <c r="F38" s="563"/>
      <c r="G38" s="568"/>
      <c r="H38" s="569"/>
      <c r="I38" s="569"/>
      <c r="J38" s="569"/>
      <c r="K38" s="570"/>
      <c r="L38" s="572"/>
      <c r="M38" s="573"/>
      <c r="N38" s="573"/>
      <c r="O38" s="574"/>
      <c r="P38" s="545" t="s">
        <v>351</v>
      </c>
      <c r="Q38" s="546"/>
      <c r="R38" s="547"/>
      <c r="S38" s="92"/>
      <c r="T38" s="93"/>
      <c r="U38" s="93"/>
      <c r="V38" s="93"/>
      <c r="W38" s="93"/>
      <c r="X38" s="93"/>
      <c r="Y38" s="94"/>
      <c r="Z38" s="92"/>
      <c r="AA38" s="93"/>
      <c r="AB38" s="93"/>
      <c r="AC38" s="93"/>
      <c r="AD38" s="93"/>
      <c r="AE38" s="93"/>
      <c r="AF38" s="94"/>
      <c r="AG38" s="92"/>
      <c r="AH38" s="93"/>
      <c r="AI38" s="93"/>
      <c r="AJ38" s="93"/>
      <c r="AK38" s="93"/>
      <c r="AL38" s="93"/>
      <c r="AM38" s="94"/>
      <c r="AN38" s="92"/>
      <c r="AO38" s="93"/>
      <c r="AP38" s="93"/>
      <c r="AQ38" s="93"/>
      <c r="AR38" s="93"/>
      <c r="AS38" s="93"/>
      <c r="AT38" s="94"/>
      <c r="AU38" s="92"/>
      <c r="AV38" s="93"/>
      <c r="AW38" s="94"/>
      <c r="AX38" s="548">
        <f t="shared" ref="AX38" si="22">IF($BC$3="計画",SUM(S39:AT39),IF($BC$3="実績",SUM(S39:AW39),""))</f>
        <v>0</v>
      </c>
      <c r="AY38" s="549"/>
      <c r="AZ38" s="550">
        <f t="shared" ref="AZ38" si="23">IF($BC$3="計画",AX38/4,IF($BC$3="実績",AX38/($BA$7/7),""))</f>
        <v>0</v>
      </c>
      <c r="BA38" s="551"/>
      <c r="BB38" s="552"/>
      <c r="BC38" s="553"/>
      <c r="BD38" s="553"/>
      <c r="BE38" s="553"/>
      <c r="BF38" s="553"/>
      <c r="BG38" s="554"/>
    </row>
    <row r="39" spans="2:59" ht="20.25" customHeight="1" x14ac:dyDescent="0.2">
      <c r="B39" s="581"/>
      <c r="C39" s="582"/>
      <c r="D39" s="563"/>
      <c r="E39" s="583"/>
      <c r="F39" s="584"/>
      <c r="G39" s="571"/>
      <c r="H39" s="569"/>
      <c r="I39" s="569"/>
      <c r="J39" s="569"/>
      <c r="K39" s="570"/>
      <c r="L39" s="585"/>
      <c r="M39" s="586"/>
      <c r="N39" s="586"/>
      <c r="O39" s="587"/>
      <c r="P39" s="578" t="s">
        <v>352</v>
      </c>
      <c r="Q39" s="579"/>
      <c r="R39" s="580"/>
      <c r="S39" s="89" t="str">
        <f>IF(S38="","",VLOOKUP(S38,'[1]【記載例】シフト記号表（勤務時間帯）'!$C$4:$K$35,9,FALSE))</f>
        <v/>
      </c>
      <c r="T39" s="90" t="str">
        <f>IF(T38="","",VLOOKUP(T38,'[1]【記載例】シフト記号表（勤務時間帯）'!$C$4:$K$35,9,FALSE))</f>
        <v/>
      </c>
      <c r="U39" s="90" t="str">
        <f>IF(U38="","",VLOOKUP(U38,'[1]【記載例】シフト記号表（勤務時間帯）'!$C$4:$K$35,9,FALSE))</f>
        <v/>
      </c>
      <c r="V39" s="90" t="str">
        <f>IF(V38="","",VLOOKUP(V38,'[1]【記載例】シフト記号表（勤務時間帯）'!$C$4:$K$35,9,FALSE))</f>
        <v/>
      </c>
      <c r="W39" s="90" t="str">
        <f>IF(W38="","",VLOOKUP(W38,'[1]【記載例】シフト記号表（勤務時間帯）'!$C$4:$K$35,9,FALSE))</f>
        <v/>
      </c>
      <c r="X39" s="90" t="str">
        <f>IF(X38="","",VLOOKUP(X38,'[1]【記載例】シフト記号表（勤務時間帯）'!$C$4:$K$35,9,FALSE))</f>
        <v/>
      </c>
      <c r="Y39" s="91" t="str">
        <f>IF(Y38="","",VLOOKUP(Y38,'[1]【記載例】シフト記号表（勤務時間帯）'!$C$4:$K$35,9,FALSE))</f>
        <v/>
      </c>
      <c r="Z39" s="89" t="str">
        <f>IF(Z38="","",VLOOKUP(Z38,'[1]【記載例】シフト記号表（勤務時間帯）'!$C$4:$K$35,9,FALSE))</f>
        <v/>
      </c>
      <c r="AA39" s="90" t="str">
        <f>IF(AA38="","",VLOOKUP(AA38,'[1]【記載例】シフト記号表（勤務時間帯）'!$C$4:$K$35,9,FALSE))</f>
        <v/>
      </c>
      <c r="AB39" s="90" t="str">
        <f>IF(AB38="","",VLOOKUP(AB38,'[1]【記載例】シフト記号表（勤務時間帯）'!$C$4:$K$35,9,FALSE))</f>
        <v/>
      </c>
      <c r="AC39" s="90" t="str">
        <f>IF(AC38="","",VLOOKUP(AC38,'[1]【記載例】シフト記号表（勤務時間帯）'!$C$4:$K$35,9,FALSE))</f>
        <v/>
      </c>
      <c r="AD39" s="90" t="str">
        <f>IF(AD38="","",VLOOKUP(AD38,'[1]【記載例】シフト記号表（勤務時間帯）'!$C$4:$K$35,9,FALSE))</f>
        <v/>
      </c>
      <c r="AE39" s="90" t="str">
        <f>IF(AE38="","",VLOOKUP(AE38,'[1]【記載例】シフト記号表（勤務時間帯）'!$C$4:$K$35,9,FALSE))</f>
        <v/>
      </c>
      <c r="AF39" s="91" t="str">
        <f>IF(AF38="","",VLOOKUP(AF38,'[1]【記載例】シフト記号表（勤務時間帯）'!$C$4:$K$35,9,FALSE))</f>
        <v/>
      </c>
      <c r="AG39" s="89" t="str">
        <f>IF(AG38="","",VLOOKUP(AG38,'[1]【記載例】シフト記号表（勤務時間帯）'!$C$4:$K$35,9,FALSE))</f>
        <v/>
      </c>
      <c r="AH39" s="90" t="str">
        <f>IF(AH38="","",VLOOKUP(AH38,'[1]【記載例】シフト記号表（勤務時間帯）'!$C$4:$K$35,9,FALSE))</f>
        <v/>
      </c>
      <c r="AI39" s="90" t="str">
        <f>IF(AI38="","",VLOOKUP(AI38,'[1]【記載例】シフト記号表（勤務時間帯）'!$C$4:$K$35,9,FALSE))</f>
        <v/>
      </c>
      <c r="AJ39" s="90" t="str">
        <f>IF(AJ38="","",VLOOKUP(AJ38,'[1]【記載例】シフト記号表（勤務時間帯）'!$C$4:$K$35,9,FALSE))</f>
        <v/>
      </c>
      <c r="AK39" s="90" t="str">
        <f>IF(AK38="","",VLOOKUP(AK38,'[1]【記載例】シフト記号表（勤務時間帯）'!$C$4:$K$35,9,FALSE))</f>
        <v/>
      </c>
      <c r="AL39" s="90" t="str">
        <f>IF(AL38="","",VLOOKUP(AL38,'[1]【記載例】シフト記号表（勤務時間帯）'!$C$4:$K$35,9,FALSE))</f>
        <v/>
      </c>
      <c r="AM39" s="91" t="str">
        <f>IF(AM38="","",VLOOKUP(AM38,'[1]【記載例】シフト記号表（勤務時間帯）'!$C$4:$K$35,9,FALSE))</f>
        <v/>
      </c>
      <c r="AN39" s="89" t="str">
        <f>IF(AN38="","",VLOOKUP(AN38,'[1]【記載例】シフト記号表（勤務時間帯）'!$C$4:$K$35,9,FALSE))</f>
        <v/>
      </c>
      <c r="AO39" s="90" t="str">
        <f>IF(AO38="","",VLOOKUP(AO38,'[1]【記載例】シフト記号表（勤務時間帯）'!$C$4:$K$35,9,FALSE))</f>
        <v/>
      </c>
      <c r="AP39" s="90" t="str">
        <f>IF(AP38="","",VLOOKUP(AP38,'[1]【記載例】シフト記号表（勤務時間帯）'!$C$4:$K$35,9,FALSE))</f>
        <v/>
      </c>
      <c r="AQ39" s="90" t="str">
        <f>IF(AQ38="","",VLOOKUP(AQ38,'[1]【記載例】シフト記号表（勤務時間帯）'!$C$4:$K$35,9,FALSE))</f>
        <v/>
      </c>
      <c r="AR39" s="90" t="str">
        <f>IF(AR38="","",VLOOKUP(AR38,'[1]【記載例】シフト記号表（勤務時間帯）'!$C$4:$K$35,9,FALSE))</f>
        <v/>
      </c>
      <c r="AS39" s="90" t="str">
        <f>IF(AS38="","",VLOOKUP(AS38,'[1]【記載例】シフト記号表（勤務時間帯）'!$C$4:$K$35,9,FALSE))</f>
        <v/>
      </c>
      <c r="AT39" s="91" t="str">
        <f>IF(AT38="","",VLOOKUP(AT38,'[1]【記載例】シフト記号表（勤務時間帯）'!$C$4:$K$35,9,FALSE))</f>
        <v/>
      </c>
      <c r="AU39" s="89" t="str">
        <f>IF(AU38="","",VLOOKUP(AU38,'[1]【記載例】シフト記号表（勤務時間帯）'!$C$4:$K$35,9,FALSE))</f>
        <v/>
      </c>
      <c r="AV39" s="90" t="str">
        <f>IF(AV38="","",VLOOKUP(AV38,'[1]【記載例】シフト記号表（勤務時間帯）'!$C$4:$K$35,9,FALSE))</f>
        <v/>
      </c>
      <c r="AW39" s="91" t="str">
        <f>IF(AW38="","",VLOOKUP(AW38,'[1]【記載例】シフト記号表（勤務時間帯）'!$C$4:$K$35,9,FALSE))</f>
        <v/>
      </c>
      <c r="AX39" s="548"/>
      <c r="AY39" s="549"/>
      <c r="AZ39" s="550"/>
      <c r="BA39" s="551"/>
      <c r="BB39" s="575"/>
      <c r="BC39" s="576"/>
      <c r="BD39" s="576"/>
      <c r="BE39" s="576"/>
      <c r="BF39" s="576"/>
      <c r="BG39" s="577"/>
    </row>
    <row r="40" spans="2:59" ht="20.25" customHeight="1" x14ac:dyDescent="0.2">
      <c r="B40" s="561">
        <f>B38+1</f>
        <v>13</v>
      </c>
      <c r="C40" s="562"/>
      <c r="D40" s="563"/>
      <c r="E40" s="566"/>
      <c r="F40" s="563"/>
      <c r="G40" s="568"/>
      <c r="H40" s="569"/>
      <c r="I40" s="569"/>
      <c r="J40" s="569"/>
      <c r="K40" s="570"/>
      <c r="L40" s="572"/>
      <c r="M40" s="573"/>
      <c r="N40" s="573"/>
      <c r="O40" s="574"/>
      <c r="P40" s="545" t="s">
        <v>351</v>
      </c>
      <c r="Q40" s="546"/>
      <c r="R40" s="547"/>
      <c r="S40" s="92"/>
      <c r="T40" s="93"/>
      <c r="U40" s="93"/>
      <c r="V40" s="93"/>
      <c r="W40" s="93"/>
      <c r="X40" s="93"/>
      <c r="Y40" s="94"/>
      <c r="Z40" s="92"/>
      <c r="AA40" s="93"/>
      <c r="AB40" s="93"/>
      <c r="AC40" s="93"/>
      <c r="AD40" s="93"/>
      <c r="AE40" s="93"/>
      <c r="AF40" s="94"/>
      <c r="AG40" s="92"/>
      <c r="AH40" s="93"/>
      <c r="AI40" s="93"/>
      <c r="AJ40" s="93"/>
      <c r="AK40" s="93"/>
      <c r="AL40" s="93"/>
      <c r="AM40" s="94"/>
      <c r="AN40" s="92"/>
      <c r="AO40" s="93"/>
      <c r="AP40" s="93"/>
      <c r="AQ40" s="93"/>
      <c r="AR40" s="93"/>
      <c r="AS40" s="93"/>
      <c r="AT40" s="94"/>
      <c r="AU40" s="92"/>
      <c r="AV40" s="93"/>
      <c r="AW40" s="94"/>
      <c r="AX40" s="548">
        <f t="shared" ref="AX40" si="24">IF($BC$3="計画",SUM(S41:AT41),IF($BC$3="実績",SUM(S41:AW41),""))</f>
        <v>0</v>
      </c>
      <c r="AY40" s="549"/>
      <c r="AZ40" s="550">
        <f t="shared" ref="AZ40" si="25">IF($BC$3="計画",AX40/4,IF($BC$3="実績",AX40/($BA$7/7),""))</f>
        <v>0</v>
      </c>
      <c r="BA40" s="551"/>
      <c r="BB40" s="552"/>
      <c r="BC40" s="553"/>
      <c r="BD40" s="553"/>
      <c r="BE40" s="553"/>
      <c r="BF40" s="553"/>
      <c r="BG40" s="554"/>
    </row>
    <row r="41" spans="2:59" ht="20.25" customHeight="1" x14ac:dyDescent="0.2">
      <c r="B41" s="581"/>
      <c r="C41" s="582"/>
      <c r="D41" s="563"/>
      <c r="E41" s="583"/>
      <c r="F41" s="584"/>
      <c r="G41" s="571"/>
      <c r="H41" s="569"/>
      <c r="I41" s="569"/>
      <c r="J41" s="569"/>
      <c r="K41" s="570"/>
      <c r="L41" s="585"/>
      <c r="M41" s="586"/>
      <c r="N41" s="586"/>
      <c r="O41" s="587"/>
      <c r="P41" s="578" t="s">
        <v>352</v>
      </c>
      <c r="Q41" s="579"/>
      <c r="R41" s="580"/>
      <c r="S41" s="89" t="str">
        <f>IF(S40="","",VLOOKUP(S40,'[1]【記載例】シフト記号表（勤務時間帯）'!$C$4:$K$35,9,FALSE))</f>
        <v/>
      </c>
      <c r="T41" s="90" t="str">
        <f>IF(T40="","",VLOOKUP(T40,'[1]【記載例】シフト記号表（勤務時間帯）'!$C$4:$K$35,9,FALSE))</f>
        <v/>
      </c>
      <c r="U41" s="90" t="str">
        <f>IF(U40="","",VLOOKUP(U40,'[1]【記載例】シフト記号表（勤務時間帯）'!$C$4:$K$35,9,FALSE))</f>
        <v/>
      </c>
      <c r="V41" s="90" t="str">
        <f>IF(V40="","",VLOOKUP(V40,'[1]【記載例】シフト記号表（勤務時間帯）'!$C$4:$K$35,9,FALSE))</f>
        <v/>
      </c>
      <c r="W41" s="90" t="str">
        <f>IF(W40="","",VLOOKUP(W40,'[1]【記載例】シフト記号表（勤務時間帯）'!$C$4:$K$35,9,FALSE))</f>
        <v/>
      </c>
      <c r="X41" s="90" t="str">
        <f>IF(X40="","",VLOOKUP(X40,'[1]【記載例】シフト記号表（勤務時間帯）'!$C$4:$K$35,9,FALSE))</f>
        <v/>
      </c>
      <c r="Y41" s="91" t="str">
        <f>IF(Y40="","",VLOOKUP(Y40,'[1]【記載例】シフト記号表（勤務時間帯）'!$C$4:$K$35,9,FALSE))</f>
        <v/>
      </c>
      <c r="Z41" s="89" t="str">
        <f>IF(Z40="","",VLOOKUP(Z40,'[1]【記載例】シフト記号表（勤務時間帯）'!$C$4:$K$35,9,FALSE))</f>
        <v/>
      </c>
      <c r="AA41" s="90" t="str">
        <f>IF(AA40="","",VLOOKUP(AA40,'[1]【記載例】シフト記号表（勤務時間帯）'!$C$4:$K$35,9,FALSE))</f>
        <v/>
      </c>
      <c r="AB41" s="90" t="str">
        <f>IF(AB40="","",VLOOKUP(AB40,'[1]【記載例】シフト記号表（勤務時間帯）'!$C$4:$K$35,9,FALSE))</f>
        <v/>
      </c>
      <c r="AC41" s="90" t="str">
        <f>IF(AC40="","",VLOOKUP(AC40,'[1]【記載例】シフト記号表（勤務時間帯）'!$C$4:$K$35,9,FALSE))</f>
        <v/>
      </c>
      <c r="AD41" s="90" t="str">
        <f>IF(AD40="","",VLOOKUP(AD40,'[1]【記載例】シフト記号表（勤務時間帯）'!$C$4:$K$35,9,FALSE))</f>
        <v/>
      </c>
      <c r="AE41" s="90" t="str">
        <f>IF(AE40="","",VLOOKUP(AE40,'[1]【記載例】シフト記号表（勤務時間帯）'!$C$4:$K$35,9,FALSE))</f>
        <v/>
      </c>
      <c r="AF41" s="91" t="str">
        <f>IF(AF40="","",VLOOKUP(AF40,'[1]【記載例】シフト記号表（勤務時間帯）'!$C$4:$K$35,9,FALSE))</f>
        <v/>
      </c>
      <c r="AG41" s="89" t="str">
        <f>IF(AG40="","",VLOOKUP(AG40,'[1]【記載例】シフト記号表（勤務時間帯）'!$C$4:$K$35,9,FALSE))</f>
        <v/>
      </c>
      <c r="AH41" s="90" t="str">
        <f>IF(AH40="","",VLOOKUP(AH40,'[1]【記載例】シフト記号表（勤務時間帯）'!$C$4:$K$35,9,FALSE))</f>
        <v/>
      </c>
      <c r="AI41" s="90" t="str">
        <f>IF(AI40="","",VLOOKUP(AI40,'[1]【記載例】シフト記号表（勤務時間帯）'!$C$4:$K$35,9,FALSE))</f>
        <v/>
      </c>
      <c r="AJ41" s="90" t="str">
        <f>IF(AJ40="","",VLOOKUP(AJ40,'[1]【記載例】シフト記号表（勤務時間帯）'!$C$4:$K$35,9,FALSE))</f>
        <v/>
      </c>
      <c r="AK41" s="90" t="str">
        <f>IF(AK40="","",VLOOKUP(AK40,'[1]【記載例】シフト記号表（勤務時間帯）'!$C$4:$K$35,9,FALSE))</f>
        <v/>
      </c>
      <c r="AL41" s="90" t="str">
        <f>IF(AL40="","",VLOOKUP(AL40,'[1]【記載例】シフト記号表（勤務時間帯）'!$C$4:$K$35,9,FALSE))</f>
        <v/>
      </c>
      <c r="AM41" s="91" t="str">
        <f>IF(AM40="","",VLOOKUP(AM40,'[1]【記載例】シフト記号表（勤務時間帯）'!$C$4:$K$35,9,FALSE))</f>
        <v/>
      </c>
      <c r="AN41" s="89" t="str">
        <f>IF(AN40="","",VLOOKUP(AN40,'[1]【記載例】シフト記号表（勤務時間帯）'!$C$4:$K$35,9,FALSE))</f>
        <v/>
      </c>
      <c r="AO41" s="90" t="str">
        <f>IF(AO40="","",VLOOKUP(AO40,'[1]【記載例】シフト記号表（勤務時間帯）'!$C$4:$K$35,9,FALSE))</f>
        <v/>
      </c>
      <c r="AP41" s="90" t="str">
        <f>IF(AP40="","",VLOOKUP(AP40,'[1]【記載例】シフト記号表（勤務時間帯）'!$C$4:$K$35,9,FALSE))</f>
        <v/>
      </c>
      <c r="AQ41" s="90" t="str">
        <f>IF(AQ40="","",VLOOKUP(AQ40,'[1]【記載例】シフト記号表（勤務時間帯）'!$C$4:$K$35,9,FALSE))</f>
        <v/>
      </c>
      <c r="AR41" s="90" t="str">
        <f>IF(AR40="","",VLOOKUP(AR40,'[1]【記載例】シフト記号表（勤務時間帯）'!$C$4:$K$35,9,FALSE))</f>
        <v/>
      </c>
      <c r="AS41" s="90" t="str">
        <f>IF(AS40="","",VLOOKUP(AS40,'[1]【記載例】シフト記号表（勤務時間帯）'!$C$4:$K$35,9,FALSE))</f>
        <v/>
      </c>
      <c r="AT41" s="91" t="str">
        <f>IF(AT40="","",VLOOKUP(AT40,'[1]【記載例】シフト記号表（勤務時間帯）'!$C$4:$K$35,9,FALSE))</f>
        <v/>
      </c>
      <c r="AU41" s="89" t="str">
        <f>IF(AU40="","",VLOOKUP(AU40,'[1]【記載例】シフト記号表（勤務時間帯）'!$C$4:$K$35,9,FALSE))</f>
        <v/>
      </c>
      <c r="AV41" s="90" t="str">
        <f>IF(AV40="","",VLOOKUP(AV40,'[1]【記載例】シフト記号表（勤務時間帯）'!$C$4:$K$35,9,FALSE))</f>
        <v/>
      </c>
      <c r="AW41" s="91" t="str">
        <f>IF(AW40="","",VLOOKUP(AW40,'[1]【記載例】シフト記号表（勤務時間帯）'!$C$4:$K$35,9,FALSE))</f>
        <v/>
      </c>
      <c r="AX41" s="548"/>
      <c r="AY41" s="549"/>
      <c r="AZ41" s="550"/>
      <c r="BA41" s="551"/>
      <c r="BB41" s="575"/>
      <c r="BC41" s="576"/>
      <c r="BD41" s="576"/>
      <c r="BE41" s="576"/>
      <c r="BF41" s="576"/>
      <c r="BG41" s="577"/>
    </row>
    <row r="42" spans="2:59" ht="20.25" customHeight="1" x14ac:dyDescent="0.2">
      <c r="B42" s="561">
        <f>B40+1</f>
        <v>14</v>
      </c>
      <c r="C42" s="562"/>
      <c r="D42" s="563"/>
      <c r="E42" s="566"/>
      <c r="F42" s="563"/>
      <c r="G42" s="568"/>
      <c r="H42" s="569"/>
      <c r="I42" s="569"/>
      <c r="J42" s="569"/>
      <c r="K42" s="570"/>
      <c r="L42" s="572"/>
      <c r="M42" s="573"/>
      <c r="N42" s="573"/>
      <c r="O42" s="574"/>
      <c r="P42" s="545" t="s">
        <v>351</v>
      </c>
      <c r="Q42" s="546"/>
      <c r="R42" s="547"/>
      <c r="S42" s="92"/>
      <c r="T42" s="93"/>
      <c r="U42" s="93"/>
      <c r="V42" s="93"/>
      <c r="W42" s="93"/>
      <c r="X42" s="93"/>
      <c r="Y42" s="94"/>
      <c r="Z42" s="92"/>
      <c r="AA42" s="93"/>
      <c r="AB42" s="93"/>
      <c r="AC42" s="93"/>
      <c r="AD42" s="93"/>
      <c r="AE42" s="93"/>
      <c r="AF42" s="94"/>
      <c r="AG42" s="92"/>
      <c r="AH42" s="93"/>
      <c r="AI42" s="93"/>
      <c r="AJ42" s="93"/>
      <c r="AK42" s="93"/>
      <c r="AL42" s="93"/>
      <c r="AM42" s="94"/>
      <c r="AN42" s="92"/>
      <c r="AO42" s="93"/>
      <c r="AP42" s="93"/>
      <c r="AQ42" s="93"/>
      <c r="AR42" s="93"/>
      <c r="AS42" s="93"/>
      <c r="AT42" s="94"/>
      <c r="AU42" s="92"/>
      <c r="AV42" s="93"/>
      <c r="AW42" s="94"/>
      <c r="AX42" s="548">
        <f t="shared" ref="AX42" si="26">IF($BC$3="計画",SUM(S43:AT43),IF($BC$3="実績",SUM(S43:AW43),""))</f>
        <v>0</v>
      </c>
      <c r="AY42" s="549"/>
      <c r="AZ42" s="550">
        <f t="shared" ref="AZ42" si="27">IF($BC$3="計画",AX42/4,IF($BC$3="実績",AX42/($BA$7/7),""))</f>
        <v>0</v>
      </c>
      <c r="BA42" s="551"/>
      <c r="BB42" s="552"/>
      <c r="BC42" s="553"/>
      <c r="BD42" s="553"/>
      <c r="BE42" s="553"/>
      <c r="BF42" s="553"/>
      <c r="BG42" s="554"/>
    </row>
    <row r="43" spans="2:59" ht="20.25" customHeight="1" x14ac:dyDescent="0.2">
      <c r="B43" s="581"/>
      <c r="C43" s="582"/>
      <c r="D43" s="563"/>
      <c r="E43" s="583"/>
      <c r="F43" s="584"/>
      <c r="G43" s="571"/>
      <c r="H43" s="569"/>
      <c r="I43" s="569"/>
      <c r="J43" s="569"/>
      <c r="K43" s="570"/>
      <c r="L43" s="585"/>
      <c r="M43" s="586"/>
      <c r="N43" s="586"/>
      <c r="O43" s="587"/>
      <c r="P43" s="578" t="s">
        <v>352</v>
      </c>
      <c r="Q43" s="579"/>
      <c r="R43" s="580"/>
      <c r="S43" s="89" t="str">
        <f>IF(S42="","",VLOOKUP(S42,'[1]【記載例】シフト記号表（勤務時間帯）'!$C$4:$K$35,9,FALSE))</f>
        <v/>
      </c>
      <c r="T43" s="90" t="str">
        <f>IF(T42="","",VLOOKUP(T42,'[1]【記載例】シフト記号表（勤務時間帯）'!$C$4:$K$35,9,FALSE))</f>
        <v/>
      </c>
      <c r="U43" s="90" t="str">
        <f>IF(U42="","",VLOOKUP(U42,'[1]【記載例】シフト記号表（勤務時間帯）'!$C$4:$K$35,9,FALSE))</f>
        <v/>
      </c>
      <c r="V43" s="90" t="str">
        <f>IF(V42="","",VLOOKUP(V42,'[1]【記載例】シフト記号表（勤務時間帯）'!$C$4:$K$35,9,FALSE))</f>
        <v/>
      </c>
      <c r="W43" s="90" t="str">
        <f>IF(W42="","",VLOOKUP(W42,'[1]【記載例】シフト記号表（勤務時間帯）'!$C$4:$K$35,9,FALSE))</f>
        <v/>
      </c>
      <c r="X43" s="90" t="str">
        <f>IF(X42="","",VLOOKUP(X42,'[1]【記載例】シフト記号表（勤務時間帯）'!$C$4:$K$35,9,FALSE))</f>
        <v/>
      </c>
      <c r="Y43" s="91" t="str">
        <f>IF(Y42="","",VLOOKUP(Y42,'[1]【記載例】シフト記号表（勤務時間帯）'!$C$4:$K$35,9,FALSE))</f>
        <v/>
      </c>
      <c r="Z43" s="89" t="str">
        <f>IF(Z42="","",VLOOKUP(Z42,'[1]【記載例】シフト記号表（勤務時間帯）'!$C$4:$K$35,9,FALSE))</f>
        <v/>
      </c>
      <c r="AA43" s="90" t="str">
        <f>IF(AA42="","",VLOOKUP(AA42,'[1]【記載例】シフト記号表（勤務時間帯）'!$C$4:$K$35,9,FALSE))</f>
        <v/>
      </c>
      <c r="AB43" s="90" t="str">
        <f>IF(AB42="","",VLOOKUP(AB42,'[1]【記載例】シフト記号表（勤務時間帯）'!$C$4:$K$35,9,FALSE))</f>
        <v/>
      </c>
      <c r="AC43" s="90" t="str">
        <f>IF(AC42="","",VLOOKUP(AC42,'[1]【記載例】シフト記号表（勤務時間帯）'!$C$4:$K$35,9,FALSE))</f>
        <v/>
      </c>
      <c r="AD43" s="90" t="str">
        <f>IF(AD42="","",VLOOKUP(AD42,'[1]【記載例】シフト記号表（勤務時間帯）'!$C$4:$K$35,9,FALSE))</f>
        <v/>
      </c>
      <c r="AE43" s="90" t="str">
        <f>IF(AE42="","",VLOOKUP(AE42,'[1]【記載例】シフト記号表（勤務時間帯）'!$C$4:$K$35,9,FALSE))</f>
        <v/>
      </c>
      <c r="AF43" s="91" t="str">
        <f>IF(AF42="","",VLOOKUP(AF42,'[1]【記載例】シフト記号表（勤務時間帯）'!$C$4:$K$35,9,FALSE))</f>
        <v/>
      </c>
      <c r="AG43" s="89" t="str">
        <f>IF(AG42="","",VLOOKUP(AG42,'[1]【記載例】シフト記号表（勤務時間帯）'!$C$4:$K$35,9,FALSE))</f>
        <v/>
      </c>
      <c r="AH43" s="90" t="str">
        <f>IF(AH42="","",VLOOKUP(AH42,'[1]【記載例】シフト記号表（勤務時間帯）'!$C$4:$K$35,9,FALSE))</f>
        <v/>
      </c>
      <c r="AI43" s="90" t="str">
        <f>IF(AI42="","",VLOOKUP(AI42,'[1]【記載例】シフト記号表（勤務時間帯）'!$C$4:$K$35,9,FALSE))</f>
        <v/>
      </c>
      <c r="AJ43" s="90" t="str">
        <f>IF(AJ42="","",VLOOKUP(AJ42,'[1]【記載例】シフト記号表（勤務時間帯）'!$C$4:$K$35,9,FALSE))</f>
        <v/>
      </c>
      <c r="AK43" s="90" t="str">
        <f>IF(AK42="","",VLOOKUP(AK42,'[1]【記載例】シフト記号表（勤務時間帯）'!$C$4:$K$35,9,FALSE))</f>
        <v/>
      </c>
      <c r="AL43" s="90" t="str">
        <f>IF(AL42="","",VLOOKUP(AL42,'[1]【記載例】シフト記号表（勤務時間帯）'!$C$4:$K$35,9,FALSE))</f>
        <v/>
      </c>
      <c r="AM43" s="91" t="str">
        <f>IF(AM42="","",VLOOKUP(AM42,'[1]【記載例】シフト記号表（勤務時間帯）'!$C$4:$K$35,9,FALSE))</f>
        <v/>
      </c>
      <c r="AN43" s="89" t="str">
        <f>IF(AN42="","",VLOOKUP(AN42,'[1]【記載例】シフト記号表（勤務時間帯）'!$C$4:$K$35,9,FALSE))</f>
        <v/>
      </c>
      <c r="AO43" s="90" t="str">
        <f>IF(AO42="","",VLOOKUP(AO42,'[1]【記載例】シフト記号表（勤務時間帯）'!$C$4:$K$35,9,FALSE))</f>
        <v/>
      </c>
      <c r="AP43" s="90" t="str">
        <f>IF(AP42="","",VLOOKUP(AP42,'[1]【記載例】シフト記号表（勤務時間帯）'!$C$4:$K$35,9,FALSE))</f>
        <v/>
      </c>
      <c r="AQ43" s="90" t="str">
        <f>IF(AQ42="","",VLOOKUP(AQ42,'[1]【記載例】シフト記号表（勤務時間帯）'!$C$4:$K$35,9,FALSE))</f>
        <v/>
      </c>
      <c r="AR43" s="90" t="str">
        <f>IF(AR42="","",VLOOKUP(AR42,'[1]【記載例】シフト記号表（勤務時間帯）'!$C$4:$K$35,9,FALSE))</f>
        <v/>
      </c>
      <c r="AS43" s="90" t="str">
        <f>IF(AS42="","",VLOOKUP(AS42,'[1]【記載例】シフト記号表（勤務時間帯）'!$C$4:$K$35,9,FALSE))</f>
        <v/>
      </c>
      <c r="AT43" s="91" t="str">
        <f>IF(AT42="","",VLOOKUP(AT42,'[1]【記載例】シフト記号表（勤務時間帯）'!$C$4:$K$35,9,FALSE))</f>
        <v/>
      </c>
      <c r="AU43" s="89" t="str">
        <f>IF(AU42="","",VLOOKUP(AU42,'[1]【記載例】シフト記号表（勤務時間帯）'!$C$4:$K$35,9,FALSE))</f>
        <v/>
      </c>
      <c r="AV43" s="90" t="str">
        <f>IF(AV42="","",VLOOKUP(AV42,'[1]【記載例】シフト記号表（勤務時間帯）'!$C$4:$K$35,9,FALSE))</f>
        <v/>
      </c>
      <c r="AW43" s="91" t="str">
        <f>IF(AW42="","",VLOOKUP(AW42,'[1]【記載例】シフト記号表（勤務時間帯）'!$C$4:$K$35,9,FALSE))</f>
        <v/>
      </c>
      <c r="AX43" s="548"/>
      <c r="AY43" s="549"/>
      <c r="AZ43" s="550"/>
      <c r="BA43" s="551"/>
      <c r="BB43" s="575"/>
      <c r="BC43" s="576"/>
      <c r="BD43" s="576"/>
      <c r="BE43" s="576"/>
      <c r="BF43" s="576"/>
      <c r="BG43" s="577"/>
    </row>
    <row r="44" spans="2:59" ht="20.25" customHeight="1" x14ac:dyDescent="0.2">
      <c r="B44" s="561">
        <f>B42+1</f>
        <v>15</v>
      </c>
      <c r="C44" s="562"/>
      <c r="D44" s="563"/>
      <c r="E44" s="566"/>
      <c r="F44" s="563"/>
      <c r="G44" s="568"/>
      <c r="H44" s="569"/>
      <c r="I44" s="569"/>
      <c r="J44" s="569"/>
      <c r="K44" s="570"/>
      <c r="L44" s="572"/>
      <c r="M44" s="573"/>
      <c r="N44" s="573"/>
      <c r="O44" s="574"/>
      <c r="P44" s="545" t="s">
        <v>351</v>
      </c>
      <c r="Q44" s="546"/>
      <c r="R44" s="547"/>
      <c r="S44" s="92"/>
      <c r="T44" s="93"/>
      <c r="U44" s="93"/>
      <c r="V44" s="93"/>
      <c r="W44" s="93"/>
      <c r="X44" s="93"/>
      <c r="Y44" s="94"/>
      <c r="Z44" s="92"/>
      <c r="AA44" s="93"/>
      <c r="AB44" s="93"/>
      <c r="AC44" s="93"/>
      <c r="AD44" s="93"/>
      <c r="AE44" s="93"/>
      <c r="AF44" s="94"/>
      <c r="AG44" s="92"/>
      <c r="AH44" s="93"/>
      <c r="AI44" s="93"/>
      <c r="AJ44" s="93"/>
      <c r="AK44" s="93"/>
      <c r="AL44" s="93"/>
      <c r="AM44" s="94"/>
      <c r="AN44" s="92"/>
      <c r="AO44" s="93"/>
      <c r="AP44" s="93"/>
      <c r="AQ44" s="93"/>
      <c r="AR44" s="93"/>
      <c r="AS44" s="93"/>
      <c r="AT44" s="94"/>
      <c r="AU44" s="92"/>
      <c r="AV44" s="93"/>
      <c r="AW44" s="94"/>
      <c r="AX44" s="548">
        <f t="shared" ref="AX44" si="28">IF($BC$3="計画",SUM(S45:AT45),IF($BC$3="実績",SUM(S45:AW45),""))</f>
        <v>0</v>
      </c>
      <c r="AY44" s="549"/>
      <c r="AZ44" s="550">
        <f t="shared" ref="AZ44" si="29">IF($BC$3="計画",AX44/4,IF($BC$3="実績",AX44/($BA$7/7),""))</f>
        <v>0</v>
      </c>
      <c r="BA44" s="551"/>
      <c r="BB44" s="552"/>
      <c r="BC44" s="553"/>
      <c r="BD44" s="553"/>
      <c r="BE44" s="553"/>
      <c r="BF44" s="553"/>
      <c r="BG44" s="554"/>
    </row>
    <row r="45" spans="2:59" ht="20.25" customHeight="1" x14ac:dyDescent="0.2">
      <c r="B45" s="581"/>
      <c r="C45" s="582"/>
      <c r="D45" s="563"/>
      <c r="E45" s="583"/>
      <c r="F45" s="584"/>
      <c r="G45" s="571"/>
      <c r="H45" s="569"/>
      <c r="I45" s="569"/>
      <c r="J45" s="569"/>
      <c r="K45" s="570"/>
      <c r="L45" s="585"/>
      <c r="M45" s="586"/>
      <c r="N45" s="586"/>
      <c r="O45" s="587"/>
      <c r="P45" s="578" t="s">
        <v>352</v>
      </c>
      <c r="Q45" s="579"/>
      <c r="R45" s="580"/>
      <c r="S45" s="89" t="str">
        <f>IF(S44="","",VLOOKUP(S44,'[1]【記載例】シフト記号表（勤務時間帯）'!$C$4:$K$35,9,FALSE))</f>
        <v/>
      </c>
      <c r="T45" s="90" t="str">
        <f>IF(T44="","",VLOOKUP(T44,'[1]【記載例】シフト記号表（勤務時間帯）'!$C$4:$K$35,9,FALSE))</f>
        <v/>
      </c>
      <c r="U45" s="90" t="str">
        <f>IF(U44="","",VLOOKUP(U44,'[1]【記載例】シフト記号表（勤務時間帯）'!$C$4:$K$35,9,FALSE))</f>
        <v/>
      </c>
      <c r="V45" s="90" t="str">
        <f>IF(V44="","",VLOOKUP(V44,'[1]【記載例】シフト記号表（勤務時間帯）'!$C$4:$K$35,9,FALSE))</f>
        <v/>
      </c>
      <c r="W45" s="90" t="str">
        <f>IF(W44="","",VLOOKUP(W44,'[1]【記載例】シフト記号表（勤務時間帯）'!$C$4:$K$35,9,FALSE))</f>
        <v/>
      </c>
      <c r="X45" s="90" t="str">
        <f>IF(X44="","",VLOOKUP(X44,'[1]【記載例】シフト記号表（勤務時間帯）'!$C$4:$K$35,9,FALSE))</f>
        <v/>
      </c>
      <c r="Y45" s="91" t="str">
        <f>IF(Y44="","",VLOOKUP(Y44,'[1]【記載例】シフト記号表（勤務時間帯）'!$C$4:$K$35,9,FALSE))</f>
        <v/>
      </c>
      <c r="Z45" s="89" t="str">
        <f>IF(Z44="","",VLOOKUP(Z44,'[1]【記載例】シフト記号表（勤務時間帯）'!$C$4:$K$35,9,FALSE))</f>
        <v/>
      </c>
      <c r="AA45" s="90" t="str">
        <f>IF(AA44="","",VLOOKUP(AA44,'[1]【記載例】シフト記号表（勤務時間帯）'!$C$4:$K$35,9,FALSE))</f>
        <v/>
      </c>
      <c r="AB45" s="90" t="str">
        <f>IF(AB44="","",VLOOKUP(AB44,'[1]【記載例】シフト記号表（勤務時間帯）'!$C$4:$K$35,9,FALSE))</f>
        <v/>
      </c>
      <c r="AC45" s="90" t="str">
        <f>IF(AC44="","",VLOOKUP(AC44,'[1]【記載例】シフト記号表（勤務時間帯）'!$C$4:$K$35,9,FALSE))</f>
        <v/>
      </c>
      <c r="AD45" s="90" t="str">
        <f>IF(AD44="","",VLOOKUP(AD44,'[1]【記載例】シフト記号表（勤務時間帯）'!$C$4:$K$35,9,FALSE))</f>
        <v/>
      </c>
      <c r="AE45" s="90" t="str">
        <f>IF(AE44="","",VLOOKUP(AE44,'[1]【記載例】シフト記号表（勤務時間帯）'!$C$4:$K$35,9,FALSE))</f>
        <v/>
      </c>
      <c r="AF45" s="91" t="str">
        <f>IF(AF44="","",VLOOKUP(AF44,'[1]【記載例】シフト記号表（勤務時間帯）'!$C$4:$K$35,9,FALSE))</f>
        <v/>
      </c>
      <c r="AG45" s="89" t="str">
        <f>IF(AG44="","",VLOOKUP(AG44,'[1]【記載例】シフト記号表（勤務時間帯）'!$C$4:$K$35,9,FALSE))</f>
        <v/>
      </c>
      <c r="AH45" s="90" t="str">
        <f>IF(AH44="","",VLOOKUP(AH44,'[1]【記載例】シフト記号表（勤務時間帯）'!$C$4:$K$35,9,FALSE))</f>
        <v/>
      </c>
      <c r="AI45" s="90" t="str">
        <f>IF(AI44="","",VLOOKUP(AI44,'[1]【記載例】シフト記号表（勤務時間帯）'!$C$4:$K$35,9,FALSE))</f>
        <v/>
      </c>
      <c r="AJ45" s="90" t="str">
        <f>IF(AJ44="","",VLOOKUP(AJ44,'[1]【記載例】シフト記号表（勤務時間帯）'!$C$4:$K$35,9,FALSE))</f>
        <v/>
      </c>
      <c r="AK45" s="90" t="str">
        <f>IF(AK44="","",VLOOKUP(AK44,'[1]【記載例】シフト記号表（勤務時間帯）'!$C$4:$K$35,9,FALSE))</f>
        <v/>
      </c>
      <c r="AL45" s="90" t="str">
        <f>IF(AL44="","",VLOOKUP(AL44,'[1]【記載例】シフト記号表（勤務時間帯）'!$C$4:$K$35,9,FALSE))</f>
        <v/>
      </c>
      <c r="AM45" s="91" t="str">
        <f>IF(AM44="","",VLOOKUP(AM44,'[1]【記載例】シフト記号表（勤務時間帯）'!$C$4:$K$35,9,FALSE))</f>
        <v/>
      </c>
      <c r="AN45" s="89" t="str">
        <f>IF(AN44="","",VLOOKUP(AN44,'[1]【記載例】シフト記号表（勤務時間帯）'!$C$4:$K$35,9,FALSE))</f>
        <v/>
      </c>
      <c r="AO45" s="90" t="str">
        <f>IF(AO44="","",VLOOKUP(AO44,'[1]【記載例】シフト記号表（勤務時間帯）'!$C$4:$K$35,9,FALSE))</f>
        <v/>
      </c>
      <c r="AP45" s="90" t="str">
        <f>IF(AP44="","",VLOOKUP(AP44,'[1]【記載例】シフト記号表（勤務時間帯）'!$C$4:$K$35,9,FALSE))</f>
        <v/>
      </c>
      <c r="AQ45" s="90" t="str">
        <f>IF(AQ44="","",VLOOKUP(AQ44,'[1]【記載例】シフト記号表（勤務時間帯）'!$C$4:$K$35,9,FALSE))</f>
        <v/>
      </c>
      <c r="AR45" s="90" t="str">
        <f>IF(AR44="","",VLOOKUP(AR44,'[1]【記載例】シフト記号表（勤務時間帯）'!$C$4:$K$35,9,FALSE))</f>
        <v/>
      </c>
      <c r="AS45" s="90" t="str">
        <f>IF(AS44="","",VLOOKUP(AS44,'[1]【記載例】シフト記号表（勤務時間帯）'!$C$4:$K$35,9,FALSE))</f>
        <v/>
      </c>
      <c r="AT45" s="91" t="str">
        <f>IF(AT44="","",VLOOKUP(AT44,'[1]【記載例】シフト記号表（勤務時間帯）'!$C$4:$K$35,9,FALSE))</f>
        <v/>
      </c>
      <c r="AU45" s="89" t="str">
        <f>IF(AU44="","",VLOOKUP(AU44,'[1]【記載例】シフト記号表（勤務時間帯）'!$C$4:$K$35,9,FALSE))</f>
        <v/>
      </c>
      <c r="AV45" s="90" t="str">
        <f>IF(AV44="","",VLOOKUP(AV44,'[1]【記載例】シフト記号表（勤務時間帯）'!$C$4:$K$35,9,FALSE))</f>
        <v/>
      </c>
      <c r="AW45" s="91" t="str">
        <f>IF(AW44="","",VLOOKUP(AW44,'[1]【記載例】シフト記号表（勤務時間帯）'!$C$4:$K$35,9,FALSE))</f>
        <v/>
      </c>
      <c r="AX45" s="548"/>
      <c r="AY45" s="549"/>
      <c r="AZ45" s="550"/>
      <c r="BA45" s="551"/>
      <c r="BB45" s="575"/>
      <c r="BC45" s="576"/>
      <c r="BD45" s="576"/>
      <c r="BE45" s="576"/>
      <c r="BF45" s="576"/>
      <c r="BG45" s="577"/>
    </row>
    <row r="46" spans="2:59" ht="20.25" customHeight="1" x14ac:dyDescent="0.2">
      <c r="B46" s="561">
        <f>B44+1</f>
        <v>16</v>
      </c>
      <c r="C46" s="562"/>
      <c r="D46" s="563"/>
      <c r="E46" s="566"/>
      <c r="F46" s="563"/>
      <c r="G46" s="568"/>
      <c r="H46" s="569"/>
      <c r="I46" s="569"/>
      <c r="J46" s="569"/>
      <c r="K46" s="570"/>
      <c r="L46" s="572"/>
      <c r="M46" s="573"/>
      <c r="N46" s="573"/>
      <c r="O46" s="574"/>
      <c r="P46" s="545" t="s">
        <v>351</v>
      </c>
      <c r="Q46" s="546"/>
      <c r="R46" s="547"/>
      <c r="S46" s="92"/>
      <c r="T46" s="93"/>
      <c r="U46" s="93"/>
      <c r="V46" s="93"/>
      <c r="W46" s="93"/>
      <c r="X46" s="93"/>
      <c r="Y46" s="94"/>
      <c r="Z46" s="92"/>
      <c r="AA46" s="93"/>
      <c r="AB46" s="93"/>
      <c r="AC46" s="93"/>
      <c r="AD46" s="93"/>
      <c r="AE46" s="93"/>
      <c r="AF46" s="94"/>
      <c r="AG46" s="92"/>
      <c r="AH46" s="93"/>
      <c r="AI46" s="93"/>
      <c r="AJ46" s="93"/>
      <c r="AK46" s="93"/>
      <c r="AL46" s="93"/>
      <c r="AM46" s="94"/>
      <c r="AN46" s="92"/>
      <c r="AO46" s="93"/>
      <c r="AP46" s="93"/>
      <c r="AQ46" s="93"/>
      <c r="AR46" s="93"/>
      <c r="AS46" s="93"/>
      <c r="AT46" s="94"/>
      <c r="AU46" s="92"/>
      <c r="AV46" s="93"/>
      <c r="AW46" s="94"/>
      <c r="AX46" s="548">
        <f t="shared" ref="AX46" si="30">IF($BC$3="計画",SUM(S47:AT47),IF($BC$3="実績",SUM(S47:AW47),""))</f>
        <v>0</v>
      </c>
      <c r="AY46" s="549"/>
      <c r="AZ46" s="550">
        <f t="shared" ref="AZ46" si="31">IF($BC$3="計画",AX46/4,IF($BC$3="実績",AX46/($BA$7/7),""))</f>
        <v>0</v>
      </c>
      <c r="BA46" s="551"/>
      <c r="BB46" s="552"/>
      <c r="BC46" s="553"/>
      <c r="BD46" s="553"/>
      <c r="BE46" s="553"/>
      <c r="BF46" s="553"/>
      <c r="BG46" s="554"/>
    </row>
    <row r="47" spans="2:59" ht="20.25" customHeight="1" x14ac:dyDescent="0.2">
      <c r="B47" s="581"/>
      <c r="C47" s="582"/>
      <c r="D47" s="563"/>
      <c r="E47" s="583"/>
      <c r="F47" s="584"/>
      <c r="G47" s="571"/>
      <c r="H47" s="569"/>
      <c r="I47" s="569"/>
      <c r="J47" s="569"/>
      <c r="K47" s="570"/>
      <c r="L47" s="585"/>
      <c r="M47" s="586"/>
      <c r="N47" s="586"/>
      <c r="O47" s="587"/>
      <c r="P47" s="578" t="s">
        <v>352</v>
      </c>
      <c r="Q47" s="579"/>
      <c r="R47" s="580"/>
      <c r="S47" s="89" t="str">
        <f>IF(S46="","",VLOOKUP(S46,'[1]【記載例】シフト記号表（勤務時間帯）'!$C$4:$K$35,9,FALSE))</f>
        <v/>
      </c>
      <c r="T47" s="90" t="str">
        <f>IF(T46="","",VLOOKUP(T46,'[1]【記載例】シフト記号表（勤務時間帯）'!$C$4:$K$35,9,FALSE))</f>
        <v/>
      </c>
      <c r="U47" s="90" t="str">
        <f>IF(U46="","",VLOOKUP(U46,'[1]【記載例】シフト記号表（勤務時間帯）'!$C$4:$K$35,9,FALSE))</f>
        <v/>
      </c>
      <c r="V47" s="90" t="str">
        <f>IF(V46="","",VLOOKUP(V46,'[1]【記載例】シフト記号表（勤務時間帯）'!$C$4:$K$35,9,FALSE))</f>
        <v/>
      </c>
      <c r="W47" s="90" t="str">
        <f>IF(W46="","",VLOOKUP(W46,'[1]【記載例】シフト記号表（勤務時間帯）'!$C$4:$K$35,9,FALSE))</f>
        <v/>
      </c>
      <c r="X47" s="90" t="str">
        <f>IF(X46="","",VLOOKUP(X46,'[1]【記載例】シフト記号表（勤務時間帯）'!$C$4:$K$35,9,FALSE))</f>
        <v/>
      </c>
      <c r="Y47" s="91" t="str">
        <f>IF(Y46="","",VLOOKUP(Y46,'[1]【記載例】シフト記号表（勤務時間帯）'!$C$4:$K$35,9,FALSE))</f>
        <v/>
      </c>
      <c r="Z47" s="89" t="str">
        <f>IF(Z46="","",VLOOKUP(Z46,'[1]【記載例】シフト記号表（勤務時間帯）'!$C$4:$K$35,9,FALSE))</f>
        <v/>
      </c>
      <c r="AA47" s="90" t="str">
        <f>IF(AA46="","",VLOOKUP(AA46,'[1]【記載例】シフト記号表（勤務時間帯）'!$C$4:$K$35,9,FALSE))</f>
        <v/>
      </c>
      <c r="AB47" s="90" t="str">
        <f>IF(AB46="","",VLOOKUP(AB46,'[1]【記載例】シフト記号表（勤務時間帯）'!$C$4:$K$35,9,FALSE))</f>
        <v/>
      </c>
      <c r="AC47" s="90" t="str">
        <f>IF(AC46="","",VLOOKUP(AC46,'[1]【記載例】シフト記号表（勤務時間帯）'!$C$4:$K$35,9,FALSE))</f>
        <v/>
      </c>
      <c r="AD47" s="90" t="str">
        <f>IF(AD46="","",VLOOKUP(AD46,'[1]【記載例】シフト記号表（勤務時間帯）'!$C$4:$K$35,9,FALSE))</f>
        <v/>
      </c>
      <c r="AE47" s="90" t="str">
        <f>IF(AE46="","",VLOOKUP(AE46,'[1]【記載例】シフト記号表（勤務時間帯）'!$C$4:$K$35,9,FALSE))</f>
        <v/>
      </c>
      <c r="AF47" s="91" t="str">
        <f>IF(AF46="","",VLOOKUP(AF46,'[1]【記載例】シフト記号表（勤務時間帯）'!$C$4:$K$35,9,FALSE))</f>
        <v/>
      </c>
      <c r="AG47" s="89" t="str">
        <f>IF(AG46="","",VLOOKUP(AG46,'[1]【記載例】シフト記号表（勤務時間帯）'!$C$4:$K$35,9,FALSE))</f>
        <v/>
      </c>
      <c r="AH47" s="90" t="str">
        <f>IF(AH46="","",VLOOKUP(AH46,'[1]【記載例】シフト記号表（勤務時間帯）'!$C$4:$K$35,9,FALSE))</f>
        <v/>
      </c>
      <c r="AI47" s="90" t="str">
        <f>IF(AI46="","",VLOOKUP(AI46,'[1]【記載例】シフト記号表（勤務時間帯）'!$C$4:$K$35,9,FALSE))</f>
        <v/>
      </c>
      <c r="AJ47" s="90" t="str">
        <f>IF(AJ46="","",VLOOKUP(AJ46,'[1]【記載例】シフト記号表（勤務時間帯）'!$C$4:$K$35,9,FALSE))</f>
        <v/>
      </c>
      <c r="AK47" s="90" t="str">
        <f>IF(AK46="","",VLOOKUP(AK46,'[1]【記載例】シフト記号表（勤務時間帯）'!$C$4:$K$35,9,FALSE))</f>
        <v/>
      </c>
      <c r="AL47" s="90" t="str">
        <f>IF(AL46="","",VLOOKUP(AL46,'[1]【記載例】シフト記号表（勤務時間帯）'!$C$4:$K$35,9,FALSE))</f>
        <v/>
      </c>
      <c r="AM47" s="91" t="str">
        <f>IF(AM46="","",VLOOKUP(AM46,'[1]【記載例】シフト記号表（勤務時間帯）'!$C$4:$K$35,9,FALSE))</f>
        <v/>
      </c>
      <c r="AN47" s="89" t="str">
        <f>IF(AN46="","",VLOOKUP(AN46,'[1]【記載例】シフト記号表（勤務時間帯）'!$C$4:$K$35,9,FALSE))</f>
        <v/>
      </c>
      <c r="AO47" s="90" t="str">
        <f>IF(AO46="","",VLOOKUP(AO46,'[1]【記載例】シフト記号表（勤務時間帯）'!$C$4:$K$35,9,FALSE))</f>
        <v/>
      </c>
      <c r="AP47" s="90" t="str">
        <f>IF(AP46="","",VLOOKUP(AP46,'[1]【記載例】シフト記号表（勤務時間帯）'!$C$4:$K$35,9,FALSE))</f>
        <v/>
      </c>
      <c r="AQ47" s="90" t="str">
        <f>IF(AQ46="","",VLOOKUP(AQ46,'[1]【記載例】シフト記号表（勤務時間帯）'!$C$4:$K$35,9,FALSE))</f>
        <v/>
      </c>
      <c r="AR47" s="90" t="str">
        <f>IF(AR46="","",VLOOKUP(AR46,'[1]【記載例】シフト記号表（勤務時間帯）'!$C$4:$K$35,9,FALSE))</f>
        <v/>
      </c>
      <c r="AS47" s="90" t="str">
        <f>IF(AS46="","",VLOOKUP(AS46,'[1]【記載例】シフト記号表（勤務時間帯）'!$C$4:$K$35,9,FALSE))</f>
        <v/>
      </c>
      <c r="AT47" s="91" t="str">
        <f>IF(AT46="","",VLOOKUP(AT46,'[1]【記載例】シフト記号表（勤務時間帯）'!$C$4:$K$35,9,FALSE))</f>
        <v/>
      </c>
      <c r="AU47" s="89" t="str">
        <f>IF(AU46="","",VLOOKUP(AU46,'[1]【記載例】シフト記号表（勤務時間帯）'!$C$4:$K$35,9,FALSE))</f>
        <v/>
      </c>
      <c r="AV47" s="90" t="str">
        <f>IF(AV46="","",VLOOKUP(AV46,'[1]【記載例】シフト記号表（勤務時間帯）'!$C$4:$K$35,9,FALSE))</f>
        <v/>
      </c>
      <c r="AW47" s="91" t="str">
        <f>IF(AW46="","",VLOOKUP(AW46,'[1]【記載例】シフト記号表（勤務時間帯）'!$C$4:$K$35,9,FALSE))</f>
        <v/>
      </c>
      <c r="AX47" s="548"/>
      <c r="AY47" s="549"/>
      <c r="AZ47" s="550"/>
      <c r="BA47" s="551"/>
      <c r="BB47" s="575"/>
      <c r="BC47" s="576"/>
      <c r="BD47" s="576"/>
      <c r="BE47" s="576"/>
      <c r="BF47" s="576"/>
      <c r="BG47" s="577"/>
    </row>
    <row r="48" spans="2:59" ht="20.25" customHeight="1" x14ac:dyDescent="0.2">
      <c r="B48" s="561">
        <f>B46+1</f>
        <v>17</v>
      </c>
      <c r="C48" s="562"/>
      <c r="D48" s="563"/>
      <c r="E48" s="566"/>
      <c r="F48" s="563"/>
      <c r="G48" s="568"/>
      <c r="H48" s="569"/>
      <c r="I48" s="569"/>
      <c r="J48" s="569"/>
      <c r="K48" s="570"/>
      <c r="L48" s="572"/>
      <c r="M48" s="573"/>
      <c r="N48" s="573"/>
      <c r="O48" s="574"/>
      <c r="P48" s="545" t="s">
        <v>351</v>
      </c>
      <c r="Q48" s="546"/>
      <c r="R48" s="547"/>
      <c r="S48" s="92"/>
      <c r="T48" s="93"/>
      <c r="U48" s="93"/>
      <c r="V48" s="93"/>
      <c r="W48" s="93"/>
      <c r="X48" s="93"/>
      <c r="Y48" s="94"/>
      <c r="Z48" s="92"/>
      <c r="AA48" s="93"/>
      <c r="AB48" s="93"/>
      <c r="AC48" s="93"/>
      <c r="AD48" s="93"/>
      <c r="AE48" s="93"/>
      <c r="AF48" s="94"/>
      <c r="AG48" s="92"/>
      <c r="AH48" s="93"/>
      <c r="AI48" s="93"/>
      <c r="AJ48" s="93"/>
      <c r="AK48" s="93"/>
      <c r="AL48" s="93"/>
      <c r="AM48" s="94"/>
      <c r="AN48" s="92"/>
      <c r="AO48" s="93"/>
      <c r="AP48" s="93"/>
      <c r="AQ48" s="93"/>
      <c r="AR48" s="93"/>
      <c r="AS48" s="93"/>
      <c r="AT48" s="94"/>
      <c r="AU48" s="92"/>
      <c r="AV48" s="93"/>
      <c r="AW48" s="94"/>
      <c r="AX48" s="548">
        <f t="shared" ref="AX48" si="32">IF($BC$3="計画",SUM(S49:AT49),IF($BC$3="実績",SUM(S49:AW49),""))</f>
        <v>0</v>
      </c>
      <c r="AY48" s="549"/>
      <c r="AZ48" s="550">
        <f t="shared" ref="AZ48" si="33">IF($BC$3="計画",AX48/4,IF($BC$3="実績",AX48/($BA$7/7),""))</f>
        <v>0</v>
      </c>
      <c r="BA48" s="551"/>
      <c r="BB48" s="552"/>
      <c r="BC48" s="553"/>
      <c r="BD48" s="553"/>
      <c r="BE48" s="553"/>
      <c r="BF48" s="553"/>
      <c r="BG48" s="554"/>
    </row>
    <row r="49" spans="1:60" ht="20.25" customHeight="1" x14ac:dyDescent="0.2">
      <c r="B49" s="581"/>
      <c r="C49" s="582"/>
      <c r="D49" s="563"/>
      <c r="E49" s="583"/>
      <c r="F49" s="584"/>
      <c r="G49" s="571"/>
      <c r="H49" s="569"/>
      <c r="I49" s="569"/>
      <c r="J49" s="569"/>
      <c r="K49" s="570"/>
      <c r="L49" s="585"/>
      <c r="M49" s="586"/>
      <c r="N49" s="586"/>
      <c r="O49" s="587"/>
      <c r="P49" s="578" t="s">
        <v>352</v>
      </c>
      <c r="Q49" s="579"/>
      <c r="R49" s="580"/>
      <c r="S49" s="89" t="str">
        <f>IF(S48="","",VLOOKUP(S48,'[1]【記載例】シフト記号表（勤務時間帯）'!$C$4:$K$35,9,FALSE))</f>
        <v/>
      </c>
      <c r="T49" s="90" t="str">
        <f>IF(T48="","",VLOOKUP(T48,'[1]【記載例】シフト記号表（勤務時間帯）'!$C$4:$K$35,9,FALSE))</f>
        <v/>
      </c>
      <c r="U49" s="90" t="str">
        <f>IF(U48="","",VLOOKUP(U48,'[1]【記載例】シフト記号表（勤務時間帯）'!$C$4:$K$35,9,FALSE))</f>
        <v/>
      </c>
      <c r="V49" s="90" t="str">
        <f>IF(V48="","",VLOOKUP(V48,'[1]【記載例】シフト記号表（勤務時間帯）'!$C$4:$K$35,9,FALSE))</f>
        <v/>
      </c>
      <c r="W49" s="90" t="str">
        <f>IF(W48="","",VLOOKUP(W48,'[1]【記載例】シフト記号表（勤務時間帯）'!$C$4:$K$35,9,FALSE))</f>
        <v/>
      </c>
      <c r="X49" s="90" t="str">
        <f>IF(X48="","",VLOOKUP(X48,'[1]【記載例】シフト記号表（勤務時間帯）'!$C$4:$K$35,9,FALSE))</f>
        <v/>
      </c>
      <c r="Y49" s="91" t="str">
        <f>IF(Y48="","",VLOOKUP(Y48,'[1]【記載例】シフト記号表（勤務時間帯）'!$C$4:$K$35,9,FALSE))</f>
        <v/>
      </c>
      <c r="Z49" s="89" t="str">
        <f>IF(Z48="","",VLOOKUP(Z48,'[1]【記載例】シフト記号表（勤務時間帯）'!$C$4:$K$35,9,FALSE))</f>
        <v/>
      </c>
      <c r="AA49" s="90" t="str">
        <f>IF(AA48="","",VLOOKUP(AA48,'[1]【記載例】シフト記号表（勤務時間帯）'!$C$4:$K$35,9,FALSE))</f>
        <v/>
      </c>
      <c r="AB49" s="90" t="str">
        <f>IF(AB48="","",VLOOKUP(AB48,'[1]【記載例】シフト記号表（勤務時間帯）'!$C$4:$K$35,9,FALSE))</f>
        <v/>
      </c>
      <c r="AC49" s="90" t="str">
        <f>IF(AC48="","",VLOOKUP(AC48,'[1]【記載例】シフト記号表（勤務時間帯）'!$C$4:$K$35,9,FALSE))</f>
        <v/>
      </c>
      <c r="AD49" s="90" t="str">
        <f>IF(AD48="","",VLOOKUP(AD48,'[1]【記載例】シフト記号表（勤務時間帯）'!$C$4:$K$35,9,FALSE))</f>
        <v/>
      </c>
      <c r="AE49" s="90" t="str">
        <f>IF(AE48="","",VLOOKUP(AE48,'[1]【記載例】シフト記号表（勤務時間帯）'!$C$4:$K$35,9,FALSE))</f>
        <v/>
      </c>
      <c r="AF49" s="91" t="str">
        <f>IF(AF48="","",VLOOKUP(AF48,'[1]【記載例】シフト記号表（勤務時間帯）'!$C$4:$K$35,9,FALSE))</f>
        <v/>
      </c>
      <c r="AG49" s="89" t="str">
        <f>IF(AG48="","",VLOOKUP(AG48,'[1]【記載例】シフト記号表（勤務時間帯）'!$C$4:$K$35,9,FALSE))</f>
        <v/>
      </c>
      <c r="AH49" s="90" t="str">
        <f>IF(AH48="","",VLOOKUP(AH48,'[1]【記載例】シフト記号表（勤務時間帯）'!$C$4:$K$35,9,FALSE))</f>
        <v/>
      </c>
      <c r="AI49" s="90" t="str">
        <f>IF(AI48="","",VLOOKUP(AI48,'[1]【記載例】シフト記号表（勤務時間帯）'!$C$4:$K$35,9,FALSE))</f>
        <v/>
      </c>
      <c r="AJ49" s="90" t="str">
        <f>IF(AJ48="","",VLOOKUP(AJ48,'[1]【記載例】シフト記号表（勤務時間帯）'!$C$4:$K$35,9,FALSE))</f>
        <v/>
      </c>
      <c r="AK49" s="90" t="str">
        <f>IF(AK48="","",VLOOKUP(AK48,'[1]【記載例】シフト記号表（勤務時間帯）'!$C$4:$K$35,9,FALSE))</f>
        <v/>
      </c>
      <c r="AL49" s="90" t="str">
        <f>IF(AL48="","",VLOOKUP(AL48,'[1]【記載例】シフト記号表（勤務時間帯）'!$C$4:$K$35,9,FALSE))</f>
        <v/>
      </c>
      <c r="AM49" s="91" t="str">
        <f>IF(AM48="","",VLOOKUP(AM48,'[1]【記載例】シフト記号表（勤務時間帯）'!$C$4:$K$35,9,FALSE))</f>
        <v/>
      </c>
      <c r="AN49" s="89" t="str">
        <f>IF(AN48="","",VLOOKUP(AN48,'[1]【記載例】シフト記号表（勤務時間帯）'!$C$4:$K$35,9,FALSE))</f>
        <v/>
      </c>
      <c r="AO49" s="90" t="str">
        <f>IF(AO48="","",VLOOKUP(AO48,'[1]【記載例】シフト記号表（勤務時間帯）'!$C$4:$K$35,9,FALSE))</f>
        <v/>
      </c>
      <c r="AP49" s="90" t="str">
        <f>IF(AP48="","",VLOOKUP(AP48,'[1]【記載例】シフト記号表（勤務時間帯）'!$C$4:$K$35,9,FALSE))</f>
        <v/>
      </c>
      <c r="AQ49" s="90" t="str">
        <f>IF(AQ48="","",VLOOKUP(AQ48,'[1]【記載例】シフト記号表（勤務時間帯）'!$C$4:$K$35,9,FALSE))</f>
        <v/>
      </c>
      <c r="AR49" s="90" t="str">
        <f>IF(AR48="","",VLOOKUP(AR48,'[1]【記載例】シフト記号表（勤務時間帯）'!$C$4:$K$35,9,FALSE))</f>
        <v/>
      </c>
      <c r="AS49" s="90" t="str">
        <f>IF(AS48="","",VLOOKUP(AS48,'[1]【記載例】シフト記号表（勤務時間帯）'!$C$4:$K$35,9,FALSE))</f>
        <v/>
      </c>
      <c r="AT49" s="91" t="str">
        <f>IF(AT48="","",VLOOKUP(AT48,'[1]【記載例】シフト記号表（勤務時間帯）'!$C$4:$K$35,9,FALSE))</f>
        <v/>
      </c>
      <c r="AU49" s="89" t="str">
        <f>IF(AU48="","",VLOOKUP(AU48,'[1]【記載例】シフト記号表（勤務時間帯）'!$C$4:$K$35,9,FALSE))</f>
        <v/>
      </c>
      <c r="AV49" s="90" t="str">
        <f>IF(AV48="","",VLOOKUP(AV48,'[1]【記載例】シフト記号表（勤務時間帯）'!$C$4:$K$35,9,FALSE))</f>
        <v/>
      </c>
      <c r="AW49" s="91" t="str">
        <f>IF(AW48="","",VLOOKUP(AW48,'[1]【記載例】シフト記号表（勤務時間帯）'!$C$4:$K$35,9,FALSE))</f>
        <v/>
      </c>
      <c r="AX49" s="548"/>
      <c r="AY49" s="549"/>
      <c r="AZ49" s="550"/>
      <c r="BA49" s="551"/>
      <c r="BB49" s="575"/>
      <c r="BC49" s="576"/>
      <c r="BD49" s="576"/>
      <c r="BE49" s="576"/>
      <c r="BF49" s="576"/>
      <c r="BG49" s="577"/>
    </row>
    <row r="50" spans="1:60" ht="20.25" customHeight="1" x14ac:dyDescent="0.2">
      <c r="B50" s="561">
        <f>B48+1</f>
        <v>18</v>
      </c>
      <c r="C50" s="562"/>
      <c r="D50" s="563"/>
      <c r="E50" s="566"/>
      <c r="F50" s="563"/>
      <c r="G50" s="568"/>
      <c r="H50" s="569"/>
      <c r="I50" s="569"/>
      <c r="J50" s="569"/>
      <c r="K50" s="570"/>
      <c r="L50" s="572"/>
      <c r="M50" s="573"/>
      <c r="N50" s="573"/>
      <c r="O50" s="574"/>
      <c r="P50" s="545" t="s">
        <v>351</v>
      </c>
      <c r="Q50" s="546"/>
      <c r="R50" s="547"/>
      <c r="S50" s="92"/>
      <c r="T50" s="93"/>
      <c r="U50" s="93"/>
      <c r="V50" s="93"/>
      <c r="W50" s="93"/>
      <c r="X50" s="93"/>
      <c r="Y50" s="94"/>
      <c r="Z50" s="92"/>
      <c r="AA50" s="93"/>
      <c r="AB50" s="93"/>
      <c r="AC50" s="93"/>
      <c r="AD50" s="93"/>
      <c r="AE50" s="93"/>
      <c r="AF50" s="94"/>
      <c r="AG50" s="92"/>
      <c r="AH50" s="93"/>
      <c r="AI50" s="93"/>
      <c r="AJ50" s="93"/>
      <c r="AK50" s="93"/>
      <c r="AL50" s="93"/>
      <c r="AM50" s="94"/>
      <c r="AN50" s="92"/>
      <c r="AO50" s="93"/>
      <c r="AP50" s="93"/>
      <c r="AQ50" s="93"/>
      <c r="AR50" s="93"/>
      <c r="AS50" s="93"/>
      <c r="AT50" s="94"/>
      <c r="AU50" s="92"/>
      <c r="AV50" s="93"/>
      <c r="AW50" s="94"/>
      <c r="AX50" s="548">
        <f t="shared" ref="AX50" si="34">IF($BC$3="計画",SUM(S51:AT51),IF($BC$3="実績",SUM(S51:AW51),""))</f>
        <v>0</v>
      </c>
      <c r="AY50" s="549"/>
      <c r="AZ50" s="550">
        <f t="shared" ref="AZ50" si="35">IF($BC$3="計画",AX50/4,IF($BC$3="実績",AX50/($BA$7/7),""))</f>
        <v>0</v>
      </c>
      <c r="BA50" s="551"/>
      <c r="BB50" s="552"/>
      <c r="BC50" s="553"/>
      <c r="BD50" s="553"/>
      <c r="BE50" s="553"/>
      <c r="BF50" s="553"/>
      <c r="BG50" s="554"/>
    </row>
    <row r="51" spans="1:60" ht="20.25" customHeight="1" thickBot="1" x14ac:dyDescent="0.25">
      <c r="B51" s="561"/>
      <c r="C51" s="564"/>
      <c r="D51" s="565"/>
      <c r="E51" s="567"/>
      <c r="F51" s="563"/>
      <c r="G51" s="571"/>
      <c r="H51" s="569"/>
      <c r="I51" s="569"/>
      <c r="J51" s="569"/>
      <c r="K51" s="570"/>
      <c r="L51" s="572"/>
      <c r="M51" s="573"/>
      <c r="N51" s="573"/>
      <c r="O51" s="574"/>
      <c r="P51" s="558" t="s">
        <v>352</v>
      </c>
      <c r="Q51" s="559"/>
      <c r="R51" s="560"/>
      <c r="S51" s="89" t="str">
        <f>IF(S50="","",VLOOKUP(S50,'[1]【記載例】シフト記号表（勤務時間帯）'!$C$4:$K$35,9,FALSE))</f>
        <v/>
      </c>
      <c r="T51" s="90" t="str">
        <f>IF(T50="","",VLOOKUP(T50,'[1]【記載例】シフト記号表（勤務時間帯）'!$C$4:$K$35,9,FALSE))</f>
        <v/>
      </c>
      <c r="U51" s="90" t="str">
        <f>IF(U50="","",VLOOKUP(U50,'[1]【記載例】シフト記号表（勤務時間帯）'!$C$4:$K$35,9,FALSE))</f>
        <v/>
      </c>
      <c r="V51" s="90" t="str">
        <f>IF(V50="","",VLOOKUP(V50,'[1]【記載例】シフト記号表（勤務時間帯）'!$C$4:$K$35,9,FALSE))</f>
        <v/>
      </c>
      <c r="W51" s="90" t="str">
        <f>IF(W50="","",VLOOKUP(W50,'[1]【記載例】シフト記号表（勤務時間帯）'!$C$4:$K$35,9,FALSE))</f>
        <v/>
      </c>
      <c r="X51" s="90" t="str">
        <f>IF(X50="","",VLOOKUP(X50,'[1]【記載例】シフト記号表（勤務時間帯）'!$C$4:$K$35,9,FALSE))</f>
        <v/>
      </c>
      <c r="Y51" s="91" t="str">
        <f>IF(Y50="","",VLOOKUP(Y50,'[1]【記載例】シフト記号表（勤務時間帯）'!$C$4:$K$35,9,FALSE))</f>
        <v/>
      </c>
      <c r="Z51" s="89" t="str">
        <f>IF(Z50="","",VLOOKUP(Z50,'[1]【記載例】シフト記号表（勤務時間帯）'!$C$4:$K$35,9,FALSE))</f>
        <v/>
      </c>
      <c r="AA51" s="90" t="str">
        <f>IF(AA50="","",VLOOKUP(AA50,'[1]【記載例】シフト記号表（勤務時間帯）'!$C$4:$K$35,9,FALSE))</f>
        <v/>
      </c>
      <c r="AB51" s="90" t="str">
        <f>IF(AB50="","",VLOOKUP(AB50,'[1]【記載例】シフト記号表（勤務時間帯）'!$C$4:$K$35,9,FALSE))</f>
        <v/>
      </c>
      <c r="AC51" s="90" t="str">
        <f>IF(AC50="","",VLOOKUP(AC50,'[1]【記載例】シフト記号表（勤務時間帯）'!$C$4:$K$35,9,FALSE))</f>
        <v/>
      </c>
      <c r="AD51" s="90" t="str">
        <f>IF(AD50="","",VLOOKUP(AD50,'[1]【記載例】シフト記号表（勤務時間帯）'!$C$4:$K$35,9,FALSE))</f>
        <v/>
      </c>
      <c r="AE51" s="90" t="str">
        <f>IF(AE50="","",VLOOKUP(AE50,'[1]【記載例】シフト記号表（勤務時間帯）'!$C$4:$K$35,9,FALSE))</f>
        <v/>
      </c>
      <c r="AF51" s="91" t="str">
        <f>IF(AF50="","",VLOOKUP(AF50,'[1]【記載例】シフト記号表（勤務時間帯）'!$C$4:$K$35,9,FALSE))</f>
        <v/>
      </c>
      <c r="AG51" s="89" t="str">
        <f>IF(AG50="","",VLOOKUP(AG50,'[1]【記載例】シフト記号表（勤務時間帯）'!$C$4:$K$35,9,FALSE))</f>
        <v/>
      </c>
      <c r="AH51" s="90" t="str">
        <f>IF(AH50="","",VLOOKUP(AH50,'[1]【記載例】シフト記号表（勤務時間帯）'!$C$4:$K$35,9,FALSE))</f>
        <v/>
      </c>
      <c r="AI51" s="90" t="str">
        <f>IF(AI50="","",VLOOKUP(AI50,'[1]【記載例】シフト記号表（勤務時間帯）'!$C$4:$K$35,9,FALSE))</f>
        <v/>
      </c>
      <c r="AJ51" s="90" t="str">
        <f>IF(AJ50="","",VLOOKUP(AJ50,'[1]【記載例】シフト記号表（勤務時間帯）'!$C$4:$K$35,9,FALSE))</f>
        <v/>
      </c>
      <c r="AK51" s="90" t="str">
        <f>IF(AK50="","",VLOOKUP(AK50,'[1]【記載例】シフト記号表（勤務時間帯）'!$C$4:$K$35,9,FALSE))</f>
        <v/>
      </c>
      <c r="AL51" s="90" t="str">
        <f>IF(AL50="","",VLOOKUP(AL50,'[1]【記載例】シフト記号表（勤務時間帯）'!$C$4:$K$35,9,FALSE))</f>
        <v/>
      </c>
      <c r="AM51" s="91" t="str">
        <f>IF(AM50="","",VLOOKUP(AM50,'[1]【記載例】シフト記号表（勤務時間帯）'!$C$4:$K$35,9,FALSE))</f>
        <v/>
      </c>
      <c r="AN51" s="89" t="str">
        <f>IF(AN50="","",VLOOKUP(AN50,'[1]【記載例】シフト記号表（勤務時間帯）'!$C$4:$K$35,9,FALSE))</f>
        <v/>
      </c>
      <c r="AO51" s="90" t="str">
        <f>IF(AO50="","",VLOOKUP(AO50,'[1]【記載例】シフト記号表（勤務時間帯）'!$C$4:$K$35,9,FALSE))</f>
        <v/>
      </c>
      <c r="AP51" s="90" t="str">
        <f>IF(AP50="","",VLOOKUP(AP50,'[1]【記載例】シフト記号表（勤務時間帯）'!$C$4:$K$35,9,FALSE))</f>
        <v/>
      </c>
      <c r="AQ51" s="90" t="str">
        <f>IF(AQ50="","",VLOOKUP(AQ50,'[1]【記載例】シフト記号表（勤務時間帯）'!$C$4:$K$35,9,FALSE))</f>
        <v/>
      </c>
      <c r="AR51" s="90" t="str">
        <f>IF(AR50="","",VLOOKUP(AR50,'[1]【記載例】シフト記号表（勤務時間帯）'!$C$4:$K$35,9,FALSE))</f>
        <v/>
      </c>
      <c r="AS51" s="90" t="str">
        <f>IF(AS50="","",VLOOKUP(AS50,'[1]【記載例】シフト記号表（勤務時間帯）'!$C$4:$K$35,9,FALSE))</f>
        <v/>
      </c>
      <c r="AT51" s="91" t="str">
        <f>IF(AT50="","",VLOOKUP(AT50,'[1]【記載例】シフト記号表（勤務時間帯）'!$C$4:$K$35,9,FALSE))</f>
        <v/>
      </c>
      <c r="AU51" s="89" t="str">
        <f>IF(AU50="","",VLOOKUP(AU50,'[1]【記載例】シフト記号表（勤務時間帯）'!$C$4:$K$35,9,FALSE))</f>
        <v/>
      </c>
      <c r="AV51" s="90" t="str">
        <f>IF(AV50="","",VLOOKUP(AV50,'[1]【記載例】シフト記号表（勤務時間帯）'!$C$4:$K$35,9,FALSE))</f>
        <v/>
      </c>
      <c r="AW51" s="91" t="str">
        <f>IF(AW50="","",VLOOKUP(AW50,'[1]【記載例】シフト記号表（勤務時間帯）'!$C$4:$K$35,9,FALSE))</f>
        <v/>
      </c>
      <c r="AX51" s="548"/>
      <c r="AY51" s="549"/>
      <c r="AZ51" s="550"/>
      <c r="BA51" s="551"/>
      <c r="BB51" s="555"/>
      <c r="BC51" s="556"/>
      <c r="BD51" s="556"/>
      <c r="BE51" s="556"/>
      <c r="BF51" s="556"/>
      <c r="BG51" s="557"/>
    </row>
    <row r="52" spans="1:60" ht="20.25" customHeight="1" thickBot="1" x14ac:dyDescent="0.25">
      <c r="B52" s="64"/>
      <c r="C52" s="65"/>
      <c r="D52" s="65"/>
      <c r="E52" s="65"/>
      <c r="F52" s="65"/>
      <c r="G52" s="65"/>
      <c r="H52" s="65"/>
      <c r="I52" s="65"/>
      <c r="J52" s="65"/>
      <c r="K52" s="65"/>
      <c r="L52" s="65"/>
      <c r="M52" s="65"/>
      <c r="N52" s="65"/>
      <c r="O52" s="65"/>
      <c r="P52" s="65"/>
      <c r="Q52" s="65"/>
      <c r="R52" s="66"/>
      <c r="S52" s="535"/>
      <c r="T52" s="536"/>
      <c r="U52" s="536"/>
      <c r="V52" s="536"/>
      <c r="W52" s="536"/>
      <c r="X52" s="536"/>
      <c r="Y52" s="536"/>
      <c r="Z52" s="536"/>
      <c r="AA52" s="536"/>
      <c r="AB52" s="536"/>
      <c r="AC52" s="536"/>
      <c r="AD52" s="536"/>
      <c r="AE52" s="536"/>
      <c r="AF52" s="536"/>
      <c r="AG52" s="536"/>
      <c r="AH52" s="536"/>
      <c r="AI52" s="536"/>
      <c r="AJ52" s="536"/>
      <c r="AK52" s="536"/>
      <c r="AL52" s="536"/>
      <c r="AM52" s="536"/>
      <c r="AN52" s="536"/>
      <c r="AO52" s="536"/>
      <c r="AP52" s="536"/>
      <c r="AQ52" s="536"/>
      <c r="AR52" s="536"/>
      <c r="AS52" s="536"/>
      <c r="AT52" s="536"/>
      <c r="AU52" s="536"/>
      <c r="AV52" s="536"/>
      <c r="AW52" s="536"/>
      <c r="AX52" s="537">
        <f>SUM(AX16:AY51)</f>
        <v>580</v>
      </c>
      <c r="AY52" s="538"/>
      <c r="AZ52" s="539">
        <f>SUM(AZ16:BA51)</f>
        <v>145</v>
      </c>
      <c r="BA52" s="540"/>
      <c r="BB52" s="541"/>
      <c r="BC52" s="542"/>
      <c r="BD52" s="542"/>
      <c r="BE52" s="542"/>
      <c r="BF52" s="542"/>
      <c r="BG52" s="543"/>
    </row>
    <row r="53" spans="1:60" ht="20.25" customHeight="1" x14ac:dyDescent="0.2">
      <c r="C53" s="67"/>
      <c r="D53" s="68"/>
      <c r="E53" s="69"/>
      <c r="F53" s="44"/>
      <c r="G53" s="44"/>
      <c r="H53" s="44"/>
      <c r="I53" s="44"/>
      <c r="J53" s="44"/>
      <c r="K53" s="44"/>
      <c r="L53" s="44"/>
      <c r="M53" s="44"/>
      <c r="N53" s="44"/>
      <c r="O53" s="44"/>
      <c r="P53" s="44"/>
      <c r="Q53" s="44"/>
      <c r="R53" s="44"/>
      <c r="S53" s="44"/>
      <c r="T53" s="44"/>
      <c r="U53" s="44"/>
      <c r="V53" s="44"/>
      <c r="W53" s="44"/>
      <c r="X53" s="44"/>
      <c r="Y53" s="44"/>
      <c r="Z53" s="44"/>
      <c r="AA53" s="44"/>
      <c r="AB53" s="44"/>
      <c r="AC53" s="44"/>
      <c r="AD53" s="44"/>
      <c r="AE53" s="44"/>
      <c r="AF53" s="70"/>
      <c r="AG53" s="44"/>
      <c r="AH53" s="44"/>
      <c r="AI53" s="44"/>
      <c r="AJ53" s="44"/>
      <c r="AK53" s="44"/>
      <c r="AL53" s="44"/>
      <c r="AM53" s="44"/>
      <c r="AN53" s="44"/>
      <c r="AO53" s="44"/>
      <c r="AP53" s="44"/>
      <c r="AQ53" s="44"/>
      <c r="AR53" s="44"/>
      <c r="AS53" s="44"/>
      <c r="AT53" s="44"/>
      <c r="AU53" s="44"/>
      <c r="AV53" s="44"/>
      <c r="AW53" s="44"/>
      <c r="AX53" s="44"/>
    </row>
    <row r="54" spans="1:60" ht="20.25" customHeight="1" x14ac:dyDescent="0.2">
      <c r="C54" s="44" t="s">
        <v>353</v>
      </c>
      <c r="D54" s="44"/>
      <c r="E54" s="44"/>
      <c r="F54" s="44"/>
      <c r="G54" s="44"/>
      <c r="H54" s="44"/>
      <c r="I54" s="44"/>
      <c r="J54" s="44"/>
      <c r="K54" s="44"/>
      <c r="L54" s="44"/>
      <c r="M54" s="70"/>
      <c r="N54" s="44"/>
      <c r="O54" s="44"/>
      <c r="P54" s="44"/>
      <c r="Q54" s="44"/>
      <c r="R54" s="44"/>
      <c r="S54" s="71"/>
      <c r="T54" s="71"/>
      <c r="U54" s="71"/>
      <c r="V54" s="71"/>
      <c r="W54" s="71"/>
      <c r="X54" s="71"/>
      <c r="Y54" s="71"/>
      <c r="Z54" s="71"/>
      <c r="AA54" s="71"/>
      <c r="AB54" s="71"/>
      <c r="AC54" s="71"/>
      <c r="AD54" s="71"/>
      <c r="AE54" s="71"/>
      <c r="AF54" s="71"/>
      <c r="AG54" s="71"/>
      <c r="AH54" s="71"/>
      <c r="AI54" s="44"/>
      <c r="AM54" s="72"/>
      <c r="AN54" s="73"/>
      <c r="AO54" s="73"/>
      <c r="AP54" s="44"/>
      <c r="AQ54" s="44"/>
      <c r="AR54" s="44"/>
      <c r="AS54" s="44"/>
      <c r="AT54" s="44"/>
      <c r="AU54" s="44"/>
      <c r="AV54" s="44"/>
      <c r="AW54" s="44"/>
      <c r="AX54" s="44"/>
      <c r="AY54" s="44"/>
      <c r="AZ54" s="44"/>
      <c r="BA54" s="44"/>
      <c r="BB54" s="44"/>
      <c r="BC54" s="44"/>
      <c r="BD54" s="44"/>
      <c r="BE54" s="44"/>
      <c r="BF54" s="44"/>
      <c r="BG54" s="44"/>
      <c r="BH54" s="73"/>
    </row>
    <row r="55" spans="1:60" ht="20.25" customHeight="1" x14ac:dyDescent="0.2">
      <c r="A55" s="44"/>
      <c r="B55" s="44"/>
      <c r="C55" s="44"/>
      <c r="D55" s="44"/>
      <c r="E55" s="44"/>
      <c r="F55" s="44"/>
      <c r="G55" s="44"/>
      <c r="H55" s="44"/>
      <c r="I55" s="44"/>
      <c r="J55" s="44"/>
      <c r="K55" s="44"/>
      <c r="L55" s="44"/>
      <c r="M55" s="70"/>
      <c r="N55" s="44"/>
      <c r="O55" s="44"/>
      <c r="P55" s="44"/>
      <c r="Q55" s="44"/>
      <c r="R55" s="44"/>
      <c r="S55" s="71"/>
      <c r="T55" s="44"/>
      <c r="AA55" s="73"/>
      <c r="AB55" s="44"/>
      <c r="AC55" s="44"/>
      <c r="AD55" s="44"/>
      <c r="AE55" s="44"/>
      <c r="AF55" s="44"/>
      <c r="AG55" s="44"/>
      <c r="AH55" s="44"/>
      <c r="AI55" s="44"/>
      <c r="AJ55" s="44"/>
      <c r="AK55" s="44"/>
      <c r="AL55" s="44"/>
      <c r="AM55" s="44"/>
      <c r="AN55" s="44"/>
      <c r="AO55" s="44"/>
      <c r="AP55" s="44"/>
      <c r="AQ55" s="44"/>
      <c r="AR55" s="44"/>
      <c r="AS55" s="44"/>
      <c r="AT55" s="73"/>
    </row>
    <row r="56" spans="1:60" ht="20.25" customHeight="1" x14ac:dyDescent="0.2">
      <c r="A56" s="44"/>
      <c r="B56" s="44"/>
      <c r="C56" s="44"/>
      <c r="D56" s="522" t="s">
        <v>354</v>
      </c>
      <c r="E56" s="522"/>
      <c r="F56" s="522" t="s">
        <v>355</v>
      </c>
      <c r="G56" s="522"/>
      <c r="H56" s="522"/>
      <c r="I56" s="522"/>
      <c r="J56" s="44"/>
      <c r="K56" s="544" t="s">
        <v>356</v>
      </c>
      <c r="L56" s="544"/>
      <c r="M56" s="544"/>
      <c r="N56" s="544"/>
      <c r="P56" s="74" t="s">
        <v>357</v>
      </c>
      <c r="Q56" s="74"/>
      <c r="R56" s="75"/>
      <c r="S56" s="71"/>
      <c r="T56" s="44"/>
      <c r="AA56" s="73"/>
      <c r="AB56" s="44"/>
      <c r="AC56" s="44"/>
      <c r="AD56" s="44"/>
      <c r="AE56" s="44"/>
      <c r="AF56" s="44"/>
      <c r="AG56" s="44"/>
      <c r="AH56" s="44"/>
      <c r="AI56" s="44"/>
      <c r="AJ56" s="44"/>
      <c r="AK56" s="44"/>
      <c r="AL56" s="44"/>
      <c r="AM56" s="44"/>
      <c r="AN56" s="44"/>
      <c r="AO56" s="44"/>
      <c r="AP56" s="44"/>
      <c r="AQ56" s="44"/>
      <c r="AR56" s="44"/>
      <c r="AS56" s="44"/>
      <c r="AT56" s="73"/>
    </row>
    <row r="57" spans="1:60" ht="20.25" customHeight="1" x14ac:dyDescent="0.2">
      <c r="A57" s="44"/>
      <c r="B57" s="44"/>
      <c r="C57" s="44"/>
      <c r="D57" s="517"/>
      <c r="E57" s="517"/>
      <c r="F57" s="517" t="s">
        <v>358</v>
      </c>
      <c r="G57" s="517"/>
      <c r="H57" s="517" t="s">
        <v>359</v>
      </c>
      <c r="I57" s="517"/>
      <c r="J57" s="44"/>
      <c r="K57" s="517" t="s">
        <v>358</v>
      </c>
      <c r="L57" s="517"/>
      <c r="M57" s="517" t="s">
        <v>359</v>
      </c>
      <c r="N57" s="517"/>
      <c r="P57" s="74" t="s">
        <v>360</v>
      </c>
      <c r="Q57" s="74"/>
      <c r="R57" s="75"/>
      <c r="S57" s="71"/>
      <c r="T57" s="44"/>
      <c r="AA57" s="73"/>
      <c r="AB57" s="44"/>
      <c r="AC57" s="44"/>
      <c r="AD57" s="44"/>
      <c r="AE57" s="44"/>
      <c r="AF57" s="44"/>
      <c r="AG57" s="44"/>
      <c r="AH57" s="44"/>
      <c r="AI57" s="44"/>
      <c r="AJ57" s="44"/>
      <c r="AK57" s="44"/>
      <c r="AL57" s="44"/>
      <c r="AM57" s="44"/>
      <c r="AN57" s="44"/>
      <c r="AO57" s="44"/>
      <c r="AP57" s="44"/>
      <c r="AQ57" s="44"/>
      <c r="AR57" s="44"/>
      <c r="AS57" s="44"/>
      <c r="AT57" s="73"/>
    </row>
    <row r="58" spans="1:60" ht="20.25" customHeight="1" x14ac:dyDescent="0.2">
      <c r="C58" s="44"/>
      <c r="D58" s="518" t="s">
        <v>361</v>
      </c>
      <c r="E58" s="518"/>
      <c r="F58" s="526">
        <f>SUMIFS($AX$16:$AY$51,$C$16:$D$51,"介護支援専門員",$E$16:$F$51,"A")</f>
        <v>319.99999999999994</v>
      </c>
      <c r="G58" s="526"/>
      <c r="H58" s="527">
        <f>SUMIFS($AZ$16:$BA$51,$C$16:$D$51,"介護支援専門員",$E$16:$F$51,"A")</f>
        <v>79.999999999999986</v>
      </c>
      <c r="I58" s="527"/>
      <c r="J58" s="44"/>
      <c r="K58" s="530">
        <v>0</v>
      </c>
      <c r="L58" s="530"/>
      <c r="M58" s="534">
        <v>0</v>
      </c>
      <c r="N58" s="534"/>
      <c r="P58" s="532">
        <v>2</v>
      </c>
      <c r="Q58" s="533"/>
      <c r="R58" s="75"/>
      <c r="S58" s="71"/>
      <c r="T58" s="72"/>
      <c r="AA58" s="73"/>
      <c r="AB58" s="44"/>
      <c r="AC58" s="44"/>
      <c r="AD58" s="44"/>
      <c r="AE58" s="44"/>
      <c r="AF58" s="44"/>
      <c r="AG58" s="44"/>
      <c r="AH58" s="44"/>
      <c r="AI58" s="44"/>
      <c r="AJ58" s="44"/>
      <c r="AK58" s="44"/>
      <c r="AL58" s="44"/>
      <c r="AM58" s="44"/>
      <c r="AN58" s="44"/>
      <c r="AO58" s="44"/>
      <c r="AP58" s="44"/>
      <c r="AQ58" s="44"/>
      <c r="AR58" s="44"/>
      <c r="AS58" s="44"/>
      <c r="AT58" s="73"/>
    </row>
    <row r="59" spans="1:60" ht="20.25" customHeight="1" x14ac:dyDescent="0.2">
      <c r="C59" s="44"/>
      <c r="D59" s="518" t="s">
        <v>362</v>
      </c>
      <c r="E59" s="518"/>
      <c r="F59" s="526">
        <f>SUMIFS($AX$16:$AY$51,$C$16:$D$51,"介護支援専門員",$E$16:$F$51,"B")</f>
        <v>80</v>
      </c>
      <c r="G59" s="526"/>
      <c r="H59" s="527">
        <f>SUMIFS($AZ$16:$BA$51,$C$16:$D$51,"介護支援専門員",$E$16:$F$51,"B")</f>
        <v>20</v>
      </c>
      <c r="I59" s="527"/>
      <c r="J59" s="44"/>
      <c r="K59" s="530">
        <v>80</v>
      </c>
      <c r="L59" s="530"/>
      <c r="M59" s="534">
        <v>20</v>
      </c>
      <c r="N59" s="534"/>
      <c r="P59" s="532">
        <v>0</v>
      </c>
      <c r="Q59" s="533"/>
      <c r="R59" s="75"/>
      <c r="S59" s="71"/>
      <c r="T59" s="72"/>
      <c r="AA59" s="73"/>
      <c r="AB59" s="44"/>
      <c r="AC59" s="44"/>
      <c r="AD59" s="44"/>
      <c r="AE59" s="44"/>
      <c r="AF59" s="44"/>
      <c r="AG59" s="44"/>
      <c r="AH59" s="44"/>
      <c r="AI59" s="44"/>
      <c r="AJ59" s="44"/>
      <c r="AK59" s="44"/>
      <c r="AL59" s="44"/>
      <c r="AM59" s="44"/>
      <c r="AN59" s="44"/>
      <c r="AO59" s="44"/>
      <c r="AP59" s="44"/>
      <c r="AQ59" s="44"/>
      <c r="AR59" s="44"/>
      <c r="AS59" s="44"/>
      <c r="AT59" s="73"/>
    </row>
    <row r="60" spans="1:60" ht="20.25" customHeight="1" x14ac:dyDescent="0.2">
      <c r="C60" s="44"/>
      <c r="D60" s="518" t="s">
        <v>363</v>
      </c>
      <c r="E60" s="518"/>
      <c r="F60" s="526">
        <f>SUMIFS($AX$16:$AY$51,$C$16:$D$51,"介護支援専門員",$E$16:$F$51,"C")</f>
        <v>100</v>
      </c>
      <c r="G60" s="526"/>
      <c r="H60" s="527">
        <f>SUMIFS($AZ$16:$BA$51,$C$16:$D$51,"介護支援専門員",$E$16:$F$51,"C")</f>
        <v>25</v>
      </c>
      <c r="I60" s="527"/>
      <c r="J60" s="44"/>
      <c r="K60" s="530">
        <v>100</v>
      </c>
      <c r="L60" s="530"/>
      <c r="M60" s="531">
        <v>25</v>
      </c>
      <c r="N60" s="531"/>
      <c r="P60" s="528" t="s">
        <v>364</v>
      </c>
      <c r="Q60" s="529"/>
      <c r="R60" s="75"/>
      <c r="S60" s="71"/>
    </row>
    <row r="61" spans="1:60" ht="20.25" customHeight="1" x14ac:dyDescent="0.2">
      <c r="C61" s="44"/>
      <c r="D61" s="518" t="s">
        <v>365</v>
      </c>
      <c r="E61" s="518"/>
      <c r="F61" s="526">
        <f>SUMIFS($AX$16:$AY$51,$C$16:$D$51,"介護支援専門員",$E$16:$F$51,"D")</f>
        <v>0</v>
      </c>
      <c r="G61" s="526"/>
      <c r="H61" s="527">
        <f>SUMIFS($AZ$16:$BA$51,$C$16:$D$51,"介護支援専門員",$E$16:$F$51,"D")</f>
        <v>0</v>
      </c>
      <c r="I61" s="527"/>
      <c r="J61" s="44"/>
      <c r="K61" s="530">
        <v>0</v>
      </c>
      <c r="L61" s="530"/>
      <c r="M61" s="531">
        <v>0</v>
      </c>
      <c r="N61" s="531"/>
      <c r="P61" s="528" t="s">
        <v>364</v>
      </c>
      <c r="Q61" s="529"/>
      <c r="R61" s="75"/>
      <c r="S61" s="71"/>
    </row>
    <row r="62" spans="1:60" ht="20.25" customHeight="1" x14ac:dyDescent="0.2">
      <c r="C62" s="44"/>
      <c r="D62" s="518" t="s">
        <v>366</v>
      </c>
      <c r="E62" s="518"/>
      <c r="F62" s="526">
        <f>SUM(F58:G61)</f>
        <v>499.99999999999994</v>
      </c>
      <c r="G62" s="526"/>
      <c r="H62" s="527">
        <f>SUM(H58:I61)</f>
        <v>124.99999999999999</v>
      </c>
      <c r="I62" s="527"/>
      <c r="J62" s="44"/>
      <c r="K62" s="526">
        <f>SUM(K58:L61)</f>
        <v>180</v>
      </c>
      <c r="L62" s="526"/>
      <c r="M62" s="527">
        <f>SUM(M58:N61)</f>
        <v>45</v>
      </c>
      <c r="N62" s="527"/>
      <c r="P62" s="524">
        <f>SUM(P58:Q59)</f>
        <v>2</v>
      </c>
      <c r="Q62" s="525"/>
      <c r="R62" s="75"/>
      <c r="S62" s="71"/>
    </row>
    <row r="63" spans="1:60" ht="20.25" customHeight="1" x14ac:dyDescent="0.2">
      <c r="C63" s="76"/>
      <c r="D63" s="77"/>
      <c r="E63" s="77"/>
      <c r="F63" s="77"/>
      <c r="G63" s="77"/>
      <c r="H63" s="78"/>
      <c r="I63" s="78"/>
      <c r="J63" s="78"/>
      <c r="K63" s="79"/>
      <c r="L63" s="79"/>
      <c r="M63" s="79"/>
      <c r="N63" s="80"/>
      <c r="O63" s="81"/>
      <c r="P63" s="71"/>
      <c r="Q63" s="71"/>
      <c r="R63" s="71"/>
      <c r="S63" s="71"/>
    </row>
    <row r="64" spans="1:60" ht="20.25" customHeight="1" x14ac:dyDescent="0.2">
      <c r="C64" s="76"/>
      <c r="D64" s="70" t="s">
        <v>367</v>
      </c>
      <c r="E64" s="44"/>
      <c r="F64" s="44"/>
      <c r="G64" s="44"/>
      <c r="H64" s="44"/>
      <c r="I64" s="44"/>
      <c r="J64" s="44"/>
      <c r="K64" s="44"/>
      <c r="L64" s="44"/>
      <c r="M64" s="82"/>
      <c r="N64" s="82"/>
      <c r="O64" s="44"/>
      <c r="P64" s="44"/>
      <c r="Q64" s="44"/>
      <c r="R64" s="71"/>
      <c r="S64" s="71"/>
      <c r="U64" s="44" t="s">
        <v>368</v>
      </c>
      <c r="V64" s="44"/>
      <c r="W64" s="44"/>
      <c r="X64" s="44"/>
      <c r="Y64" s="44"/>
      <c r="Z64" s="44"/>
    </row>
    <row r="65" spans="3:34" ht="20.25" customHeight="1" x14ac:dyDescent="0.2">
      <c r="C65" s="76"/>
      <c r="D65" s="44" t="s">
        <v>369</v>
      </c>
      <c r="E65" s="44"/>
      <c r="F65" s="44"/>
      <c r="G65" s="44"/>
      <c r="H65" s="44"/>
      <c r="I65" s="44" t="s">
        <v>370</v>
      </c>
      <c r="J65" s="44"/>
      <c r="K65" s="44"/>
      <c r="L65" s="44"/>
      <c r="M65" s="70"/>
      <c r="N65" s="44"/>
      <c r="O65" s="44"/>
      <c r="P65" s="44"/>
      <c r="Q65" s="44"/>
      <c r="R65" s="71"/>
      <c r="S65" s="71"/>
      <c r="U65" s="518" t="s">
        <v>371</v>
      </c>
      <c r="V65" s="518"/>
      <c r="W65" s="518" t="s">
        <v>372</v>
      </c>
      <c r="X65" s="518"/>
      <c r="Y65" s="518"/>
      <c r="Z65" s="518"/>
    </row>
    <row r="66" spans="3:34" ht="20.25" customHeight="1" x14ac:dyDescent="0.2">
      <c r="C66" s="76"/>
      <c r="D66" s="44" t="s">
        <v>373</v>
      </c>
      <c r="E66" s="44"/>
      <c r="F66" s="44"/>
      <c r="G66" s="44"/>
      <c r="H66" s="44"/>
      <c r="I66" s="44" t="s">
        <v>374</v>
      </c>
      <c r="J66" s="44"/>
      <c r="K66" s="44"/>
      <c r="L66" s="44"/>
      <c r="M66" s="70"/>
      <c r="N66" s="44" t="s">
        <v>375</v>
      </c>
      <c r="O66" s="44"/>
      <c r="P66" s="44"/>
      <c r="Q66" s="44"/>
      <c r="R66" s="71"/>
      <c r="S66" s="71"/>
      <c r="U66" s="518" t="s">
        <v>361</v>
      </c>
      <c r="V66" s="518"/>
      <c r="W66" s="518" t="s">
        <v>376</v>
      </c>
      <c r="X66" s="518"/>
      <c r="Y66" s="518"/>
      <c r="Z66" s="518"/>
    </row>
    <row r="67" spans="3:34" ht="20.25" customHeight="1" x14ac:dyDescent="0.2">
      <c r="C67" s="75"/>
      <c r="D67" s="523">
        <f>M62</f>
        <v>45</v>
      </c>
      <c r="E67" s="518"/>
      <c r="F67" s="518"/>
      <c r="G67" s="518"/>
      <c r="H67" s="83" t="s">
        <v>377</v>
      </c>
      <c r="I67" s="518">
        <f>$AW$5</f>
        <v>40</v>
      </c>
      <c r="J67" s="518"/>
      <c r="K67" s="518"/>
      <c r="L67" s="518"/>
      <c r="M67" s="83" t="s">
        <v>378</v>
      </c>
      <c r="N67" s="519">
        <f>ROUNDDOWN(D67/I67,1)</f>
        <v>1.1000000000000001</v>
      </c>
      <c r="O67" s="519"/>
      <c r="P67" s="519"/>
      <c r="Q67" s="519"/>
      <c r="R67" s="75"/>
      <c r="S67" s="75"/>
      <c r="U67" s="518" t="s">
        <v>362</v>
      </c>
      <c r="V67" s="518"/>
      <c r="W67" s="518" t="s">
        <v>379</v>
      </c>
      <c r="X67" s="518"/>
      <c r="Y67" s="518"/>
      <c r="Z67" s="518"/>
    </row>
    <row r="68" spans="3:34" ht="20.25" customHeight="1" x14ac:dyDescent="0.2">
      <c r="C68" s="75"/>
      <c r="D68" s="44"/>
      <c r="E68" s="44"/>
      <c r="F68" s="44"/>
      <c r="G68" s="44"/>
      <c r="H68" s="44"/>
      <c r="I68" s="44"/>
      <c r="J68" s="44"/>
      <c r="K68" s="44"/>
      <c r="L68" s="44"/>
      <c r="M68" s="70"/>
      <c r="N68" s="44" t="s">
        <v>380</v>
      </c>
      <c r="O68" s="44"/>
      <c r="P68" s="44"/>
      <c r="Q68" s="44"/>
      <c r="R68" s="75"/>
      <c r="S68" s="75"/>
      <c r="U68" s="518" t="s">
        <v>363</v>
      </c>
      <c r="V68" s="518"/>
      <c r="W68" s="518" t="s">
        <v>381</v>
      </c>
      <c r="X68" s="518"/>
      <c r="Y68" s="518"/>
      <c r="Z68" s="518"/>
    </row>
    <row r="69" spans="3:34" ht="20.25" customHeight="1" x14ac:dyDescent="0.2">
      <c r="C69" s="75"/>
      <c r="D69" s="44" t="s">
        <v>382</v>
      </c>
      <c r="E69" s="44"/>
      <c r="F69" s="44"/>
      <c r="G69" s="44"/>
      <c r="H69" s="44"/>
      <c r="I69" s="44"/>
      <c r="J69" s="44"/>
      <c r="K69" s="44"/>
      <c r="L69" s="44"/>
      <c r="M69" s="70"/>
      <c r="N69" s="44"/>
      <c r="O69" s="44"/>
      <c r="P69" s="44"/>
      <c r="Q69" s="44"/>
      <c r="R69" s="75"/>
      <c r="S69" s="75"/>
      <c r="U69" s="518" t="s">
        <v>365</v>
      </c>
      <c r="V69" s="518"/>
      <c r="W69" s="518" t="s">
        <v>383</v>
      </c>
      <c r="X69" s="518"/>
      <c r="Y69" s="518"/>
      <c r="Z69" s="518"/>
    </row>
    <row r="70" spans="3:34" ht="20.25" customHeight="1" x14ac:dyDescent="0.2">
      <c r="C70" s="75"/>
      <c r="D70" s="44" t="s">
        <v>357</v>
      </c>
      <c r="E70" s="44"/>
      <c r="F70" s="44"/>
      <c r="G70" s="44"/>
      <c r="H70" s="44"/>
      <c r="I70" s="44"/>
      <c r="J70" s="44"/>
      <c r="K70" s="44"/>
      <c r="L70" s="44"/>
      <c r="M70" s="70"/>
      <c r="N70" s="522"/>
      <c r="O70" s="522"/>
      <c r="P70" s="522"/>
      <c r="Q70" s="522"/>
      <c r="R70" s="75"/>
      <c r="S70" s="75"/>
    </row>
    <row r="71" spans="3:34" ht="20.25" customHeight="1" x14ac:dyDescent="0.2">
      <c r="C71" s="75"/>
      <c r="D71" s="42" t="s">
        <v>384</v>
      </c>
      <c r="I71" s="44" t="s">
        <v>385</v>
      </c>
      <c r="N71" s="517" t="s">
        <v>366</v>
      </c>
      <c r="O71" s="517"/>
      <c r="P71" s="517"/>
      <c r="Q71" s="517"/>
      <c r="R71" s="75"/>
      <c r="S71" s="84" t="s">
        <v>386</v>
      </c>
      <c r="T71" s="85"/>
      <c r="U71" s="85"/>
      <c r="V71" s="85"/>
    </row>
    <row r="72" spans="3:34" ht="20.25" customHeight="1" x14ac:dyDescent="0.2">
      <c r="C72" s="75"/>
      <c r="D72" s="518">
        <f>P62</f>
        <v>2</v>
      </c>
      <c r="E72" s="518"/>
      <c r="F72" s="518"/>
      <c r="G72" s="518"/>
      <c r="H72" s="83" t="s">
        <v>387</v>
      </c>
      <c r="I72" s="519">
        <f>N67</f>
        <v>1.1000000000000001</v>
      </c>
      <c r="J72" s="519"/>
      <c r="K72" s="519"/>
      <c r="L72" s="519"/>
      <c r="M72" s="83" t="s">
        <v>378</v>
      </c>
      <c r="N72" s="520">
        <f>ROUNDDOWN(D72+I72,1)</f>
        <v>3.1</v>
      </c>
      <c r="O72" s="520"/>
      <c r="P72" s="520"/>
      <c r="Q72" s="520"/>
      <c r="R72" s="75"/>
      <c r="S72" s="521">
        <f>IF(BA9="","",ROUNDUP(BA9/35,0))</f>
        <v>3</v>
      </c>
      <c r="T72" s="521"/>
      <c r="U72" s="521"/>
      <c r="V72" s="521"/>
    </row>
    <row r="73" spans="3:34" ht="20.25" customHeight="1" x14ac:dyDescent="0.2">
      <c r="C73" s="75"/>
      <c r="D73" s="75"/>
      <c r="E73" s="75"/>
      <c r="F73" s="75"/>
      <c r="G73" s="75"/>
      <c r="H73" s="75"/>
      <c r="I73" s="75"/>
      <c r="J73" s="75"/>
      <c r="K73" s="75"/>
      <c r="L73" s="75"/>
      <c r="M73" s="75"/>
      <c r="N73" s="75"/>
      <c r="O73" s="75"/>
      <c r="P73" s="75"/>
      <c r="Q73" s="75"/>
      <c r="R73" s="75"/>
      <c r="S73" s="75"/>
      <c r="T73" s="75"/>
      <c r="U73" s="75"/>
      <c r="V73" s="75"/>
      <c r="W73" s="75"/>
      <c r="X73" s="75"/>
      <c r="Y73" s="75"/>
      <c r="Z73" s="75"/>
      <c r="AA73" s="75"/>
      <c r="AB73" s="75"/>
      <c r="AC73" s="75"/>
      <c r="AD73" s="75"/>
      <c r="AE73" s="75"/>
      <c r="AF73" s="75"/>
      <c r="AG73" s="75"/>
      <c r="AH73" s="75"/>
    </row>
  </sheetData>
  <mergeCells count="274">
    <mergeCell ref="K6:M6"/>
    <mergeCell ref="O6:Q6"/>
    <mergeCell ref="S6:T6"/>
    <mergeCell ref="K7:M7"/>
    <mergeCell ref="O7:Q7"/>
    <mergeCell ref="S7:T7"/>
    <mergeCell ref="P20:R20"/>
    <mergeCell ref="P24:R24"/>
    <mergeCell ref="P28:R28"/>
    <mergeCell ref="BC3:BF3"/>
    <mergeCell ref="B4:I4"/>
    <mergeCell ref="AS5:AT5"/>
    <mergeCell ref="AW5:AX5"/>
    <mergeCell ref="BA5:BB5"/>
    <mergeCell ref="AP1:BD1"/>
    <mergeCell ref="X2:Y2"/>
    <mergeCell ref="AA2:AB2"/>
    <mergeCell ref="AE2:AF2"/>
    <mergeCell ref="AP2:BD2"/>
    <mergeCell ref="AN12:AT12"/>
    <mergeCell ref="AU12:AW12"/>
    <mergeCell ref="B16:B17"/>
    <mergeCell ref="C16:D17"/>
    <mergeCell ref="E16:F17"/>
    <mergeCell ref="G16:K17"/>
    <mergeCell ref="L16:O17"/>
    <mergeCell ref="P16:R16"/>
    <mergeCell ref="BA7:BB7"/>
    <mergeCell ref="B8:U8"/>
    <mergeCell ref="B9:U9"/>
    <mergeCell ref="BA9:BB9"/>
    <mergeCell ref="B11:B15"/>
    <mergeCell ref="C11:D15"/>
    <mergeCell ref="E11:F15"/>
    <mergeCell ref="G11:K15"/>
    <mergeCell ref="L11:O15"/>
    <mergeCell ref="S11:AW11"/>
    <mergeCell ref="AX11:AY15"/>
    <mergeCell ref="AZ11:BA15"/>
    <mergeCell ref="BB11:BG15"/>
    <mergeCell ref="S12:Y12"/>
    <mergeCell ref="Z12:AF12"/>
    <mergeCell ref="AG12:AM12"/>
    <mergeCell ref="AX16:AY17"/>
    <mergeCell ref="AZ16:BA17"/>
    <mergeCell ref="BB16:BG17"/>
    <mergeCell ref="P17:R17"/>
    <mergeCell ref="B18:B19"/>
    <mergeCell ref="C18:D19"/>
    <mergeCell ref="E18:F19"/>
    <mergeCell ref="G18:K19"/>
    <mergeCell ref="L18:O19"/>
    <mergeCell ref="P18:R18"/>
    <mergeCell ref="AX18:AY19"/>
    <mergeCell ref="AZ18:BA19"/>
    <mergeCell ref="BB18:BG19"/>
    <mergeCell ref="P19:R19"/>
    <mergeCell ref="AX20:AY21"/>
    <mergeCell ref="AZ20:BA21"/>
    <mergeCell ref="BB20:BG21"/>
    <mergeCell ref="P21:R21"/>
    <mergeCell ref="B22:B23"/>
    <mergeCell ref="C22:D23"/>
    <mergeCell ref="E22:F23"/>
    <mergeCell ref="G22:K23"/>
    <mergeCell ref="L22:O23"/>
    <mergeCell ref="P22:R22"/>
    <mergeCell ref="AX22:AY23"/>
    <mergeCell ref="AZ22:BA23"/>
    <mergeCell ref="BB22:BG23"/>
    <mergeCell ref="P23:R23"/>
    <mergeCell ref="B20:B21"/>
    <mergeCell ref="C20:D21"/>
    <mergeCell ref="E20:F21"/>
    <mergeCell ref="G20:K21"/>
    <mergeCell ref="L20:O21"/>
    <mergeCell ref="AX24:AY25"/>
    <mergeCell ref="AZ24:BA25"/>
    <mergeCell ref="BB24:BG25"/>
    <mergeCell ref="P25:R25"/>
    <mergeCell ref="B26:B27"/>
    <mergeCell ref="C26:D27"/>
    <mergeCell ref="E26:F27"/>
    <mergeCell ref="G26:K27"/>
    <mergeCell ref="L26:O27"/>
    <mergeCell ref="P26:R26"/>
    <mergeCell ref="AX26:AY27"/>
    <mergeCell ref="AZ26:BA27"/>
    <mergeCell ref="BB26:BG27"/>
    <mergeCell ref="P27:R27"/>
    <mergeCell ref="B24:B25"/>
    <mergeCell ref="C24:D25"/>
    <mergeCell ref="E24:F25"/>
    <mergeCell ref="G24:K25"/>
    <mergeCell ref="L24:O25"/>
    <mergeCell ref="AX28:AY29"/>
    <mergeCell ref="AZ28:BA29"/>
    <mergeCell ref="BB28:BG29"/>
    <mergeCell ref="P29:R29"/>
    <mergeCell ref="B30:B31"/>
    <mergeCell ref="C30:D31"/>
    <mergeCell ref="E30:F31"/>
    <mergeCell ref="G30:K31"/>
    <mergeCell ref="L30:O31"/>
    <mergeCell ref="P30:R30"/>
    <mergeCell ref="AX30:AY31"/>
    <mergeCell ref="AZ30:BA31"/>
    <mergeCell ref="BB30:BG31"/>
    <mergeCell ref="P31:R31"/>
    <mergeCell ref="B28:B29"/>
    <mergeCell ref="C28:D29"/>
    <mergeCell ref="E28:F29"/>
    <mergeCell ref="G28:K29"/>
    <mergeCell ref="L28:O29"/>
    <mergeCell ref="P32:R32"/>
    <mergeCell ref="AX32:AY33"/>
    <mergeCell ref="AZ32:BA33"/>
    <mergeCell ref="BB32:BG33"/>
    <mergeCell ref="P33:R33"/>
    <mergeCell ref="B32:B33"/>
    <mergeCell ref="C32:D33"/>
    <mergeCell ref="E32:F33"/>
    <mergeCell ref="G32:K33"/>
    <mergeCell ref="L32:O33"/>
    <mergeCell ref="P34:R34"/>
    <mergeCell ref="AX34:AY35"/>
    <mergeCell ref="AZ34:BA35"/>
    <mergeCell ref="BB34:BG35"/>
    <mergeCell ref="P35:R35"/>
    <mergeCell ref="B34:B35"/>
    <mergeCell ref="C34:D35"/>
    <mergeCell ref="E34:F35"/>
    <mergeCell ref="G34:K35"/>
    <mergeCell ref="L34:O35"/>
    <mergeCell ref="P36:R36"/>
    <mergeCell ref="AX36:AY37"/>
    <mergeCell ref="AZ36:BA37"/>
    <mergeCell ref="BB36:BG37"/>
    <mergeCell ref="P37:R37"/>
    <mergeCell ref="B36:B37"/>
    <mergeCell ref="C36:D37"/>
    <mergeCell ref="E36:F37"/>
    <mergeCell ref="G36:K37"/>
    <mergeCell ref="L36:O37"/>
    <mergeCell ref="P38:R38"/>
    <mergeCell ref="AX38:AY39"/>
    <mergeCell ref="AZ38:BA39"/>
    <mergeCell ref="BB38:BG39"/>
    <mergeCell ref="P39:R39"/>
    <mergeCell ref="B38:B39"/>
    <mergeCell ref="C38:D39"/>
    <mergeCell ref="E38:F39"/>
    <mergeCell ref="G38:K39"/>
    <mergeCell ref="L38:O39"/>
    <mergeCell ref="P40:R40"/>
    <mergeCell ref="AX40:AY41"/>
    <mergeCell ref="AZ40:BA41"/>
    <mergeCell ref="BB40:BG41"/>
    <mergeCell ref="P41:R41"/>
    <mergeCell ref="B40:B41"/>
    <mergeCell ref="C40:D41"/>
    <mergeCell ref="E40:F41"/>
    <mergeCell ref="G40:K41"/>
    <mergeCell ref="L40:O41"/>
    <mergeCell ref="P42:R42"/>
    <mergeCell ref="AX42:AY43"/>
    <mergeCell ref="AZ42:BA43"/>
    <mergeCell ref="BB42:BG43"/>
    <mergeCell ref="P43:R43"/>
    <mergeCell ref="B42:B43"/>
    <mergeCell ref="C42:D43"/>
    <mergeCell ref="E42:F43"/>
    <mergeCell ref="G42:K43"/>
    <mergeCell ref="L42:O43"/>
    <mergeCell ref="P44:R44"/>
    <mergeCell ref="AX44:AY45"/>
    <mergeCell ref="AZ44:BA45"/>
    <mergeCell ref="BB44:BG45"/>
    <mergeCell ref="P45:R45"/>
    <mergeCell ref="B44:B45"/>
    <mergeCell ref="C44:D45"/>
    <mergeCell ref="E44:F45"/>
    <mergeCell ref="G44:K45"/>
    <mergeCell ref="L44:O45"/>
    <mergeCell ref="P46:R46"/>
    <mergeCell ref="AX46:AY47"/>
    <mergeCell ref="AZ46:BA47"/>
    <mergeCell ref="BB46:BG47"/>
    <mergeCell ref="P47:R47"/>
    <mergeCell ref="B46:B47"/>
    <mergeCell ref="C46:D47"/>
    <mergeCell ref="E46:F47"/>
    <mergeCell ref="G46:K47"/>
    <mergeCell ref="L46:O47"/>
    <mergeCell ref="P48:R48"/>
    <mergeCell ref="AX48:AY49"/>
    <mergeCell ref="AZ48:BA49"/>
    <mergeCell ref="BB48:BG49"/>
    <mergeCell ref="P49:R49"/>
    <mergeCell ref="B48:B49"/>
    <mergeCell ref="C48:D49"/>
    <mergeCell ref="E48:F49"/>
    <mergeCell ref="G48:K49"/>
    <mergeCell ref="L48:O49"/>
    <mergeCell ref="P50:R50"/>
    <mergeCell ref="AX50:AY51"/>
    <mergeCell ref="AZ50:BA51"/>
    <mergeCell ref="BB50:BG51"/>
    <mergeCell ref="P51:R51"/>
    <mergeCell ref="B50:B51"/>
    <mergeCell ref="C50:D51"/>
    <mergeCell ref="E50:F51"/>
    <mergeCell ref="G50:K51"/>
    <mergeCell ref="L50:O51"/>
    <mergeCell ref="S52:AW52"/>
    <mergeCell ref="AX52:AY52"/>
    <mergeCell ref="AZ52:BA52"/>
    <mergeCell ref="BB52:BG52"/>
    <mergeCell ref="D56:E57"/>
    <mergeCell ref="F56:I56"/>
    <mergeCell ref="K56:N56"/>
    <mergeCell ref="F57:G57"/>
    <mergeCell ref="H57:I57"/>
    <mergeCell ref="K57:L57"/>
    <mergeCell ref="M57:N57"/>
    <mergeCell ref="P58:Q58"/>
    <mergeCell ref="D59:E59"/>
    <mergeCell ref="F59:G59"/>
    <mergeCell ref="H59:I59"/>
    <mergeCell ref="K59:L59"/>
    <mergeCell ref="M59:N59"/>
    <mergeCell ref="P59:Q59"/>
    <mergeCell ref="D58:E58"/>
    <mergeCell ref="F58:G58"/>
    <mergeCell ref="H58:I58"/>
    <mergeCell ref="K58:L58"/>
    <mergeCell ref="M58:N58"/>
    <mergeCell ref="P60:Q60"/>
    <mergeCell ref="D61:E61"/>
    <mergeCell ref="F61:G61"/>
    <mergeCell ref="H61:I61"/>
    <mergeCell ref="K61:L61"/>
    <mergeCell ref="M61:N61"/>
    <mergeCell ref="P61:Q61"/>
    <mergeCell ref="D60:E60"/>
    <mergeCell ref="F60:G60"/>
    <mergeCell ref="H60:I60"/>
    <mergeCell ref="K60:L60"/>
    <mergeCell ref="M60:N60"/>
    <mergeCell ref="D67:G67"/>
    <mergeCell ref="I67:L67"/>
    <mergeCell ref="N67:Q67"/>
    <mergeCell ref="U67:V67"/>
    <mergeCell ref="W67:Z67"/>
    <mergeCell ref="P62:Q62"/>
    <mergeCell ref="U65:V65"/>
    <mergeCell ref="W65:Z65"/>
    <mergeCell ref="U66:V66"/>
    <mergeCell ref="W66:Z66"/>
    <mergeCell ref="D62:E62"/>
    <mergeCell ref="F62:G62"/>
    <mergeCell ref="H62:I62"/>
    <mergeCell ref="K62:L62"/>
    <mergeCell ref="M62:N62"/>
    <mergeCell ref="N71:Q71"/>
    <mergeCell ref="D72:G72"/>
    <mergeCell ref="I72:L72"/>
    <mergeCell ref="N72:Q72"/>
    <mergeCell ref="S72:V72"/>
    <mergeCell ref="U68:V68"/>
    <mergeCell ref="W68:Z68"/>
    <mergeCell ref="U69:V69"/>
    <mergeCell ref="W69:Z69"/>
    <mergeCell ref="N70:Q70"/>
  </mergeCells>
  <phoneticPr fontId="4"/>
  <conditionalFormatting sqref="P54:AH54 P57:Q57 S62 P62 P59:P60 P63:S64 P55:S55 S57:S60">
    <cfRule type="expression" dxfId="8" priority="6">
      <formula>OR(#REF!=$B53,#REF!=$B53)</formula>
    </cfRule>
  </conditionalFormatting>
  <conditionalFormatting sqref="P66:S66">
    <cfRule type="expression" dxfId="7" priority="7">
      <formula>OR(#REF!=$B53,#REF!=$B53)</formula>
    </cfRule>
  </conditionalFormatting>
  <conditionalFormatting sqref="P61 S61">
    <cfRule type="expression" dxfId="6" priority="8">
      <formula>OR(#REF!=$B53,#REF!=$B53)</formula>
    </cfRule>
  </conditionalFormatting>
  <conditionalFormatting sqref="P56:Q56 P65:S65 S56">
    <cfRule type="expression" dxfId="5" priority="9">
      <formula>OR(#REF!=$B54,#REF!=$B54)</formula>
    </cfRule>
  </conditionalFormatting>
  <conditionalFormatting sqref="U65:Z67">
    <cfRule type="expression" dxfId="4" priority="2">
      <formula>OR(#REF!=$B55,#REF!=$B55)</formula>
    </cfRule>
  </conditionalFormatting>
  <conditionalFormatting sqref="U69:Z69">
    <cfRule type="expression" dxfId="3" priority="3">
      <formula>OR(#REF!=$B47,#REF!=$B47)</formula>
    </cfRule>
  </conditionalFormatting>
  <conditionalFormatting sqref="U64:Z64">
    <cfRule type="expression" dxfId="2" priority="4">
      <formula>OR(#REF!=$B47,#REF!=$B47)</formula>
    </cfRule>
  </conditionalFormatting>
  <conditionalFormatting sqref="U68:Z68">
    <cfRule type="expression" dxfId="1" priority="5">
      <formula>OR(#REF!=$B57,#REF!=$B57)</formula>
    </cfRule>
  </conditionalFormatting>
  <conditionalFormatting sqref="P58">
    <cfRule type="expression" dxfId="0" priority="1">
      <formula>OR(#REF!=$B57,#REF!=$B57)</formula>
    </cfRule>
  </conditionalFormatting>
  <dataValidations count="6">
    <dataValidation type="list" allowBlank="1" showInputMessage="1" showErrorMessage="1" sqref="E18 E20 E22 E24 E26 E28 E30 E32 E34 E50 E48 E16:F17 E44 E42 E40 E38 E36 E46" xr:uid="{3FF65E70-D5E9-4E59-90B5-A0E4EBBEC9BC}">
      <formula1>"A, B, C, D"</formula1>
    </dataValidation>
    <dataValidation type="list" allowBlank="1" showInputMessage="1" showErrorMessage="1" sqref="C16 C18 C20 C22 C24 C26 C28 C30 C32 C34 C48 C50 C44 C42 C40 C38 C36 C46" xr:uid="{C6BACD30-778B-4298-89EE-D605893D26E6}">
      <formula1>職種</formula1>
    </dataValidation>
    <dataValidation type="list" allowBlank="1" showInputMessage="1" showErrorMessage="1" sqref="B6:I7" xr:uid="{FA9F1039-95E1-4CF1-8463-38A1CF87A2F0}">
      <formula1>"○,－"</formula1>
    </dataValidation>
    <dataValidation type="list" allowBlank="1" showInputMessage="1" showErrorMessage="1" sqref="BC3:BF3" xr:uid="{9AC1989F-DED0-4C4C-B336-B297E3E9B93F}">
      <formula1>"計画,実績"</formula1>
    </dataValidation>
    <dataValidation type="decimal" allowBlank="1" showInputMessage="1" showErrorMessage="1" error="入力可能範囲　32～40" sqref="AW5:AX5" xr:uid="{DD5E30B9-010F-4B87-8897-EE106791A117}">
      <formula1>32</formula1>
      <formula2>40</formula2>
    </dataValidation>
    <dataValidation type="list" errorStyle="warning" allowBlank="1" showInputMessage="1" showErrorMessage="1" error="リストにない場合のみ、入力してください。" sqref="G16:K51" xr:uid="{22724750-0497-4230-A1D9-8CC4EB2CC88C}">
      <formula1>INDIRECT(C16)</formula1>
    </dataValidation>
  </dataValidations>
  <pageMargins left="0.81" right="0.63" top="0.38" bottom="0.28000000000000003" header="0.24" footer="0.42"/>
  <pageSetup paperSize="9" scale="40" orientation="landscape"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3073" r:id="rId4" name="Button 1">
              <controlPr defaultSize="0" print="0" autoFill="0" autoPict="0">
                <anchor moveWithCells="1" sizeWithCells="1">
                  <from>
                    <xdr:col>21</xdr:col>
                    <xdr:colOff>403860</xdr:colOff>
                    <xdr:row>5</xdr:row>
                    <xdr:rowOff>175260</xdr:rowOff>
                  </from>
                  <to>
                    <xdr:col>25</xdr:col>
                    <xdr:colOff>327660</xdr:colOff>
                    <xdr:row>9</xdr:row>
                    <xdr:rowOff>15240</xdr:rowOff>
                  </to>
                </anchor>
              </controlPr>
            </control>
          </mc:Choice>
        </mc:AlternateContent>
        <mc:AlternateContent xmlns:mc="http://schemas.openxmlformats.org/markup-compatibility/2006">
          <mc:Choice Requires="x14">
            <control shapeId="3074" r:id="rId5" name="Button 2">
              <controlPr defaultSize="0" print="0" autoFill="0" autoPict="0">
                <anchor moveWithCells="1" sizeWithCells="1">
                  <from>
                    <xdr:col>26</xdr:col>
                    <xdr:colOff>76200</xdr:colOff>
                    <xdr:row>5</xdr:row>
                    <xdr:rowOff>167640</xdr:rowOff>
                  </from>
                  <to>
                    <xdr:col>30</xdr:col>
                    <xdr:colOff>15240</xdr:colOff>
                    <xdr:row>9</xdr:row>
                    <xdr:rowOff>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2">
        <x14:dataValidation type="list" allowBlank="1" showInputMessage="1" showErrorMessage="1" xr:uid="{469EF189-1BCD-4017-913B-AB8AE720C651}">
          <x14:formula1>
            <xm:f>'C:\Users\A16P172\Downloads\[5193.xls]【記載例】シフト記号表（勤務時間帯）'!#REF!</xm:f>
          </x14:formula1>
          <xm:sqref>S16:AW16 S18:AW18 S46:AW46 S20:AW20 S22:AW22 S26:AW26 S28:AW28 S30:AW30 S32:AW32 S34:AW34 S44:AW44 S48:AW48 S50:AW50 S42:AW42 S40:AW40 S38:AW38 S36:AW36 S24:AW24</xm:sqref>
        </x14:dataValidation>
        <x14:dataValidation type="list" allowBlank="1" showInputMessage="1" showErrorMessage="1" xr:uid="{36A05D56-4784-4F78-9447-01D88B9E174D}">
          <x14:formula1>
            <xm:f>'C:\Users\A16P172\Downloads\[5193.xls]プルダウン・リスト'!#REF!</xm:f>
          </x14:formula1>
          <xm:sqref>AP1:BD1</xm:sqref>
        </x14:dataValidation>
      </x14:dataValidation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B1:M35"/>
  <sheetViews>
    <sheetView view="pageBreakPreview" zoomScaleNormal="100" zoomScaleSheetLayoutView="100" workbookViewId="0">
      <selection activeCell="B17" sqref="B17"/>
    </sheetView>
  </sheetViews>
  <sheetFormatPr defaultColWidth="9" defaultRowHeight="13.2" x14ac:dyDescent="0.2"/>
  <cols>
    <col min="1" max="1" width="1.6640625" style="95" customWidth="1"/>
    <col min="2" max="2" width="15.109375" style="97" bestFit="1" customWidth="1"/>
    <col min="3" max="3" width="10.6640625" style="97" customWidth="1"/>
    <col min="4" max="4" width="3.33203125" style="97" bestFit="1" customWidth="1"/>
    <col min="5" max="5" width="15.6640625" style="95" customWidth="1"/>
    <col min="6" max="6" width="3.33203125" style="95" bestFit="1" customWidth="1"/>
    <col min="7" max="7" width="15.6640625" style="95" customWidth="1"/>
    <col min="8" max="8" width="3.33203125" style="95" bestFit="1" customWidth="1"/>
    <col min="9" max="9" width="15.6640625" style="97" customWidth="1"/>
    <col min="10" max="10" width="3.33203125" style="95" bestFit="1" customWidth="1"/>
    <col min="11" max="11" width="15.6640625" style="95" customWidth="1"/>
    <col min="12" max="12" width="5" style="95" customWidth="1"/>
    <col min="13" max="16384" width="9" style="95"/>
  </cols>
  <sheetData>
    <row r="1" spans="2:11" x14ac:dyDescent="0.2">
      <c r="B1" s="96" t="s">
        <v>405</v>
      </c>
    </row>
    <row r="2" spans="2:11" x14ac:dyDescent="0.2">
      <c r="B2" s="98" t="s">
        <v>406</v>
      </c>
      <c r="E2" s="99" t="s">
        <v>407</v>
      </c>
      <c r="I2" s="100" t="s">
        <v>408</v>
      </c>
    </row>
    <row r="3" spans="2:11" x14ac:dyDescent="0.2">
      <c r="B3" s="97" t="s">
        <v>409</v>
      </c>
      <c r="C3" s="97" t="s">
        <v>371</v>
      </c>
      <c r="E3" s="97" t="s">
        <v>410</v>
      </c>
      <c r="F3" s="97"/>
      <c r="G3" s="97" t="s">
        <v>411</v>
      </c>
      <c r="I3" s="97" t="s">
        <v>412</v>
      </c>
      <c r="K3" s="97" t="s">
        <v>413</v>
      </c>
    </row>
    <row r="4" spans="2:11" x14ac:dyDescent="0.2">
      <c r="B4" s="101" t="s">
        <v>414</v>
      </c>
      <c r="C4" s="102" t="s">
        <v>395</v>
      </c>
      <c r="D4" s="101" t="s">
        <v>415</v>
      </c>
      <c r="E4" s="103" t="s">
        <v>364</v>
      </c>
      <c r="F4" s="101" t="s">
        <v>331</v>
      </c>
      <c r="G4" s="103" t="s">
        <v>364</v>
      </c>
      <c r="H4" s="104" t="s">
        <v>305</v>
      </c>
      <c r="I4" s="103" t="s">
        <v>364</v>
      </c>
      <c r="J4" s="105" t="s">
        <v>309</v>
      </c>
      <c r="K4" s="106" t="s">
        <v>364</v>
      </c>
    </row>
    <row r="5" spans="2:11" x14ac:dyDescent="0.2">
      <c r="B5" s="101" t="s">
        <v>416</v>
      </c>
      <c r="C5" s="102" t="s">
        <v>417</v>
      </c>
      <c r="D5" s="101" t="s">
        <v>415</v>
      </c>
      <c r="E5" s="103" t="s">
        <v>364</v>
      </c>
      <c r="F5" s="101" t="s">
        <v>331</v>
      </c>
      <c r="G5" s="103" t="s">
        <v>364</v>
      </c>
      <c r="H5" s="104" t="s">
        <v>305</v>
      </c>
      <c r="I5" s="103" t="s">
        <v>364</v>
      </c>
      <c r="J5" s="105" t="s">
        <v>309</v>
      </c>
      <c r="K5" s="106" t="s">
        <v>364</v>
      </c>
    </row>
    <row r="6" spans="2:11" x14ac:dyDescent="0.2">
      <c r="B6" s="101" t="s">
        <v>418</v>
      </c>
      <c r="C6" s="102" t="s">
        <v>419</v>
      </c>
      <c r="D6" s="101" t="s">
        <v>415</v>
      </c>
      <c r="E6" s="103" t="s">
        <v>364</v>
      </c>
      <c r="F6" s="101" t="s">
        <v>331</v>
      </c>
      <c r="G6" s="103" t="s">
        <v>364</v>
      </c>
      <c r="H6" s="104" t="s">
        <v>305</v>
      </c>
      <c r="I6" s="103" t="s">
        <v>364</v>
      </c>
      <c r="J6" s="105" t="s">
        <v>309</v>
      </c>
      <c r="K6" s="106" t="s">
        <v>364</v>
      </c>
    </row>
    <row r="7" spans="2:11" x14ac:dyDescent="0.2">
      <c r="B7" s="101"/>
      <c r="C7" s="102" t="s">
        <v>399</v>
      </c>
      <c r="D7" s="101" t="s">
        <v>415</v>
      </c>
      <c r="E7" s="103">
        <v>0.35416666666666669</v>
      </c>
      <c r="F7" s="101" t="s">
        <v>331</v>
      </c>
      <c r="G7" s="103">
        <v>0.72916666666666663</v>
      </c>
      <c r="H7" s="104" t="s">
        <v>305</v>
      </c>
      <c r="I7" s="103">
        <v>4.1666666666666664E-2</v>
      </c>
      <c r="J7" s="105" t="s">
        <v>309</v>
      </c>
      <c r="K7" s="106">
        <f>(G7-E7-I7)*24</f>
        <v>7.9999999999999982</v>
      </c>
    </row>
    <row r="8" spans="2:11" x14ac:dyDescent="0.2">
      <c r="B8" s="101"/>
      <c r="C8" s="102" t="s">
        <v>420</v>
      </c>
      <c r="D8" s="101" t="s">
        <v>415</v>
      </c>
      <c r="E8" s="103">
        <v>0.29166666666666669</v>
      </c>
      <c r="F8" s="101" t="s">
        <v>331</v>
      </c>
      <c r="G8" s="103">
        <v>0.66666666666666663</v>
      </c>
      <c r="H8" s="104" t="s">
        <v>305</v>
      </c>
      <c r="I8" s="103">
        <v>4.1666666666666664E-2</v>
      </c>
      <c r="J8" s="105" t="s">
        <v>309</v>
      </c>
      <c r="K8" s="106">
        <f>(G8-E8-I8)*24</f>
        <v>7.9999999999999982</v>
      </c>
    </row>
    <row r="9" spans="2:11" x14ac:dyDescent="0.2">
      <c r="B9" s="101"/>
      <c r="C9" s="102" t="s">
        <v>421</v>
      </c>
      <c r="D9" s="101" t="s">
        <v>415</v>
      </c>
      <c r="E9" s="103">
        <v>0.33333333333333331</v>
      </c>
      <c r="F9" s="101" t="s">
        <v>331</v>
      </c>
      <c r="G9" s="103">
        <v>0.70833333333333304</v>
      </c>
      <c r="H9" s="104" t="s">
        <v>305</v>
      </c>
      <c r="I9" s="103">
        <v>4.1666666666666699E-2</v>
      </c>
      <c r="J9" s="105" t="s">
        <v>309</v>
      </c>
      <c r="K9" s="106">
        <f t="shared" ref="K9:K20" si="0">(G9-E9-I9)*24</f>
        <v>7.9999999999999929</v>
      </c>
    </row>
    <row r="10" spans="2:11" x14ac:dyDescent="0.2">
      <c r="B10" s="101"/>
      <c r="C10" s="102" t="s">
        <v>404</v>
      </c>
      <c r="D10" s="101" t="s">
        <v>415</v>
      </c>
      <c r="E10" s="103">
        <v>0.33333333333333331</v>
      </c>
      <c r="F10" s="101" t="s">
        <v>331</v>
      </c>
      <c r="G10" s="103">
        <v>0.54166666666666663</v>
      </c>
      <c r="H10" s="104" t="s">
        <v>305</v>
      </c>
      <c r="I10" s="103">
        <v>0</v>
      </c>
      <c r="J10" s="105" t="s">
        <v>309</v>
      </c>
      <c r="K10" s="106">
        <f t="shared" si="0"/>
        <v>5</v>
      </c>
    </row>
    <row r="11" spans="2:11" x14ac:dyDescent="0.2">
      <c r="B11" s="101"/>
      <c r="C11" s="102" t="s">
        <v>422</v>
      </c>
      <c r="D11" s="101" t="s">
        <v>415</v>
      </c>
      <c r="E11" s="103">
        <v>0.54166666666666663</v>
      </c>
      <c r="F11" s="101" t="s">
        <v>331</v>
      </c>
      <c r="G11" s="103">
        <v>0.70833333333333337</v>
      </c>
      <c r="H11" s="104" t="s">
        <v>305</v>
      </c>
      <c r="I11" s="103">
        <v>0</v>
      </c>
      <c r="J11" s="105" t="s">
        <v>309</v>
      </c>
      <c r="K11" s="106">
        <f t="shared" si="0"/>
        <v>4.0000000000000018</v>
      </c>
    </row>
    <row r="12" spans="2:11" x14ac:dyDescent="0.2">
      <c r="B12" s="101"/>
      <c r="C12" s="102" t="s">
        <v>423</v>
      </c>
      <c r="D12" s="101" t="s">
        <v>415</v>
      </c>
      <c r="E12" s="103">
        <v>0.41666666666666669</v>
      </c>
      <c r="F12" s="101" t="s">
        <v>331</v>
      </c>
      <c r="G12" s="103">
        <v>0.58333333333333337</v>
      </c>
      <c r="H12" s="104" t="s">
        <v>305</v>
      </c>
      <c r="I12" s="103">
        <v>0</v>
      </c>
      <c r="J12" s="105" t="s">
        <v>309</v>
      </c>
      <c r="K12" s="106">
        <f t="shared" si="0"/>
        <v>4</v>
      </c>
    </row>
    <row r="13" spans="2:11" x14ac:dyDescent="0.2">
      <c r="B13" s="101"/>
      <c r="C13" s="102" t="s">
        <v>424</v>
      </c>
      <c r="D13" s="101" t="s">
        <v>415</v>
      </c>
      <c r="E13" s="103"/>
      <c r="F13" s="101" t="s">
        <v>331</v>
      </c>
      <c r="G13" s="103"/>
      <c r="H13" s="104" t="s">
        <v>305</v>
      </c>
      <c r="I13" s="103"/>
      <c r="J13" s="105" t="s">
        <v>309</v>
      </c>
      <c r="K13" s="106">
        <f t="shared" si="0"/>
        <v>0</v>
      </c>
    </row>
    <row r="14" spans="2:11" x14ac:dyDescent="0.2">
      <c r="B14" s="101"/>
      <c r="C14" s="102" t="s">
        <v>425</v>
      </c>
      <c r="D14" s="101" t="s">
        <v>415</v>
      </c>
      <c r="E14" s="103"/>
      <c r="F14" s="101" t="s">
        <v>331</v>
      </c>
      <c r="G14" s="103"/>
      <c r="H14" s="104" t="s">
        <v>305</v>
      </c>
      <c r="I14" s="103"/>
      <c r="J14" s="105" t="s">
        <v>309</v>
      </c>
      <c r="K14" s="106">
        <f t="shared" si="0"/>
        <v>0</v>
      </c>
    </row>
    <row r="15" spans="2:11" x14ac:dyDescent="0.2">
      <c r="B15" s="101"/>
      <c r="C15" s="102" t="s">
        <v>426</v>
      </c>
      <c r="D15" s="101" t="s">
        <v>415</v>
      </c>
      <c r="E15" s="103"/>
      <c r="F15" s="101" t="s">
        <v>331</v>
      </c>
      <c r="G15" s="103"/>
      <c r="H15" s="104" t="s">
        <v>305</v>
      </c>
      <c r="I15" s="103"/>
      <c r="J15" s="105" t="s">
        <v>309</v>
      </c>
      <c r="K15" s="106">
        <f t="shared" si="0"/>
        <v>0</v>
      </c>
    </row>
    <row r="16" spans="2:11" x14ac:dyDescent="0.2">
      <c r="B16" s="101"/>
      <c r="C16" s="102" t="s">
        <v>427</v>
      </c>
      <c r="D16" s="101" t="s">
        <v>415</v>
      </c>
      <c r="E16" s="103"/>
      <c r="F16" s="101" t="s">
        <v>331</v>
      </c>
      <c r="G16" s="103"/>
      <c r="H16" s="104" t="s">
        <v>305</v>
      </c>
      <c r="I16" s="103"/>
      <c r="J16" s="105" t="s">
        <v>309</v>
      </c>
      <c r="K16" s="106">
        <f t="shared" si="0"/>
        <v>0</v>
      </c>
    </row>
    <row r="17" spans="2:11" x14ac:dyDescent="0.2">
      <c r="B17" s="101"/>
      <c r="C17" s="102" t="s">
        <v>428</v>
      </c>
      <c r="D17" s="101" t="s">
        <v>415</v>
      </c>
      <c r="E17" s="103"/>
      <c r="F17" s="101" t="s">
        <v>331</v>
      </c>
      <c r="G17" s="103"/>
      <c r="H17" s="104" t="s">
        <v>305</v>
      </c>
      <c r="I17" s="103"/>
      <c r="J17" s="105" t="s">
        <v>309</v>
      </c>
      <c r="K17" s="106">
        <f t="shared" si="0"/>
        <v>0</v>
      </c>
    </row>
    <row r="18" spans="2:11" x14ac:dyDescent="0.2">
      <c r="B18" s="101"/>
      <c r="C18" s="102" t="s">
        <v>429</v>
      </c>
      <c r="D18" s="101" t="s">
        <v>415</v>
      </c>
      <c r="E18" s="103"/>
      <c r="F18" s="101" t="s">
        <v>331</v>
      </c>
      <c r="G18" s="103"/>
      <c r="H18" s="104" t="s">
        <v>305</v>
      </c>
      <c r="I18" s="103"/>
      <c r="J18" s="105" t="s">
        <v>309</v>
      </c>
      <c r="K18" s="107">
        <f t="shared" si="0"/>
        <v>0</v>
      </c>
    </row>
    <row r="19" spans="2:11" x14ac:dyDescent="0.2">
      <c r="B19" s="101"/>
      <c r="C19" s="102" t="s">
        <v>430</v>
      </c>
      <c r="D19" s="101" t="s">
        <v>415</v>
      </c>
      <c r="E19" s="103"/>
      <c r="F19" s="101" t="s">
        <v>331</v>
      </c>
      <c r="G19" s="103"/>
      <c r="H19" s="104" t="s">
        <v>305</v>
      </c>
      <c r="I19" s="103"/>
      <c r="J19" s="105" t="s">
        <v>309</v>
      </c>
      <c r="K19" s="106">
        <f t="shared" si="0"/>
        <v>0</v>
      </c>
    </row>
    <row r="20" spans="2:11" x14ac:dyDescent="0.2">
      <c r="B20" s="101"/>
      <c r="C20" s="102" t="s">
        <v>431</v>
      </c>
      <c r="D20" s="101" t="s">
        <v>415</v>
      </c>
      <c r="E20" s="103"/>
      <c r="F20" s="101" t="s">
        <v>331</v>
      </c>
      <c r="G20" s="103"/>
      <c r="H20" s="104" t="s">
        <v>305</v>
      </c>
      <c r="I20" s="103"/>
      <c r="J20" s="105" t="s">
        <v>309</v>
      </c>
      <c r="K20" s="106">
        <f t="shared" si="0"/>
        <v>0</v>
      </c>
    </row>
    <row r="21" spans="2:11" x14ac:dyDescent="0.2">
      <c r="B21" s="101"/>
      <c r="C21" s="102" t="s">
        <v>432</v>
      </c>
      <c r="D21" s="101" t="s">
        <v>415</v>
      </c>
      <c r="E21" s="108"/>
      <c r="F21" s="101" t="s">
        <v>331</v>
      </c>
      <c r="G21" s="108"/>
      <c r="H21" s="104" t="s">
        <v>305</v>
      </c>
      <c r="I21" s="108"/>
      <c r="J21" s="105" t="s">
        <v>309</v>
      </c>
      <c r="K21" s="102">
        <v>1</v>
      </c>
    </row>
    <row r="22" spans="2:11" x14ac:dyDescent="0.2">
      <c r="B22" s="101"/>
      <c r="C22" s="102" t="s">
        <v>433</v>
      </c>
      <c r="D22" s="101" t="s">
        <v>415</v>
      </c>
      <c r="E22" s="108"/>
      <c r="F22" s="101" t="s">
        <v>331</v>
      </c>
      <c r="G22" s="108"/>
      <c r="H22" s="104" t="s">
        <v>305</v>
      </c>
      <c r="I22" s="108"/>
      <c r="J22" s="105" t="s">
        <v>309</v>
      </c>
      <c r="K22" s="102">
        <v>2</v>
      </c>
    </row>
    <row r="23" spans="2:11" x14ac:dyDescent="0.2">
      <c r="B23" s="101"/>
      <c r="C23" s="102" t="s">
        <v>434</v>
      </c>
      <c r="D23" s="101" t="s">
        <v>415</v>
      </c>
      <c r="E23" s="108"/>
      <c r="F23" s="101" t="s">
        <v>331</v>
      </c>
      <c r="G23" s="108"/>
      <c r="H23" s="104" t="s">
        <v>305</v>
      </c>
      <c r="I23" s="108"/>
      <c r="J23" s="105" t="s">
        <v>309</v>
      </c>
      <c r="K23" s="102">
        <v>3</v>
      </c>
    </row>
    <row r="24" spans="2:11" x14ac:dyDescent="0.2">
      <c r="B24" s="101"/>
      <c r="C24" s="102" t="s">
        <v>394</v>
      </c>
      <c r="D24" s="101" t="s">
        <v>415</v>
      </c>
      <c r="E24" s="108"/>
      <c r="F24" s="101" t="s">
        <v>331</v>
      </c>
      <c r="G24" s="108"/>
      <c r="H24" s="104" t="s">
        <v>305</v>
      </c>
      <c r="I24" s="108"/>
      <c r="J24" s="105" t="s">
        <v>309</v>
      </c>
      <c r="K24" s="102">
        <v>4</v>
      </c>
    </row>
    <row r="25" spans="2:11" x14ac:dyDescent="0.2">
      <c r="B25" s="101"/>
      <c r="C25" s="102" t="s">
        <v>435</v>
      </c>
      <c r="D25" s="101" t="s">
        <v>415</v>
      </c>
      <c r="E25" s="108"/>
      <c r="F25" s="101" t="s">
        <v>331</v>
      </c>
      <c r="G25" s="108"/>
      <c r="H25" s="104" t="s">
        <v>305</v>
      </c>
      <c r="I25" s="108"/>
      <c r="J25" s="105" t="s">
        <v>309</v>
      </c>
      <c r="K25" s="102">
        <v>5</v>
      </c>
    </row>
    <row r="26" spans="2:11" x14ac:dyDescent="0.2">
      <c r="B26" s="101"/>
      <c r="C26" s="102" t="s">
        <v>436</v>
      </c>
      <c r="D26" s="101" t="s">
        <v>415</v>
      </c>
      <c r="E26" s="108"/>
      <c r="F26" s="101" t="s">
        <v>331</v>
      </c>
      <c r="G26" s="108"/>
      <c r="H26" s="104" t="s">
        <v>305</v>
      </c>
      <c r="I26" s="108"/>
      <c r="J26" s="105" t="s">
        <v>309</v>
      </c>
      <c r="K26" s="102">
        <v>6</v>
      </c>
    </row>
    <row r="27" spans="2:11" x14ac:dyDescent="0.2">
      <c r="B27" s="101"/>
      <c r="C27" s="102" t="s">
        <v>437</v>
      </c>
      <c r="D27" s="101" t="s">
        <v>415</v>
      </c>
      <c r="E27" s="108"/>
      <c r="F27" s="101" t="s">
        <v>331</v>
      </c>
      <c r="G27" s="108"/>
      <c r="H27" s="104" t="s">
        <v>305</v>
      </c>
      <c r="I27" s="108"/>
      <c r="J27" s="105" t="s">
        <v>309</v>
      </c>
      <c r="K27" s="102">
        <v>7</v>
      </c>
    </row>
    <row r="28" spans="2:11" x14ac:dyDescent="0.2">
      <c r="B28" s="101"/>
      <c r="C28" s="102" t="s">
        <v>438</v>
      </c>
      <c r="D28" s="101" t="s">
        <v>415</v>
      </c>
      <c r="E28" s="108"/>
      <c r="F28" s="101" t="s">
        <v>331</v>
      </c>
      <c r="G28" s="108"/>
      <c r="H28" s="104" t="s">
        <v>305</v>
      </c>
      <c r="I28" s="108"/>
      <c r="J28" s="105" t="s">
        <v>309</v>
      </c>
      <c r="K28" s="102">
        <v>8</v>
      </c>
    </row>
    <row r="29" spans="2:11" x14ac:dyDescent="0.2">
      <c r="B29" s="101"/>
      <c r="C29" s="102" t="s">
        <v>439</v>
      </c>
      <c r="D29" s="101" t="s">
        <v>415</v>
      </c>
      <c r="E29" s="108"/>
      <c r="F29" s="101" t="s">
        <v>331</v>
      </c>
      <c r="G29" s="108"/>
      <c r="H29" s="104" t="s">
        <v>305</v>
      </c>
      <c r="I29" s="108"/>
      <c r="J29" s="105" t="s">
        <v>309</v>
      </c>
      <c r="K29" s="102"/>
    </row>
    <row r="30" spans="2:11" x14ac:dyDescent="0.2">
      <c r="B30" s="101"/>
      <c r="C30" s="102" t="s">
        <v>440</v>
      </c>
      <c r="D30" s="101" t="s">
        <v>415</v>
      </c>
      <c r="E30" s="108"/>
      <c r="F30" s="101" t="s">
        <v>331</v>
      </c>
      <c r="G30" s="108"/>
      <c r="H30" s="104" t="s">
        <v>305</v>
      </c>
      <c r="I30" s="108"/>
      <c r="J30" s="105" t="s">
        <v>309</v>
      </c>
      <c r="K30" s="102"/>
    </row>
    <row r="31" spans="2:11" x14ac:dyDescent="0.2">
      <c r="B31" s="101"/>
      <c r="C31" s="102" t="s">
        <v>441</v>
      </c>
      <c r="D31" s="101" t="s">
        <v>415</v>
      </c>
      <c r="E31" s="108"/>
      <c r="F31" s="101" t="s">
        <v>331</v>
      </c>
      <c r="G31" s="108"/>
      <c r="H31" s="104" t="s">
        <v>305</v>
      </c>
      <c r="I31" s="108"/>
      <c r="J31" s="105" t="s">
        <v>309</v>
      </c>
      <c r="K31" s="102"/>
    </row>
    <row r="32" spans="2:11" x14ac:dyDescent="0.2">
      <c r="B32" s="101"/>
      <c r="C32" s="102" t="s">
        <v>442</v>
      </c>
      <c r="D32" s="101" t="s">
        <v>415</v>
      </c>
      <c r="E32" s="103"/>
      <c r="F32" s="101" t="s">
        <v>331</v>
      </c>
      <c r="G32" s="103"/>
      <c r="H32" s="104" t="s">
        <v>305</v>
      </c>
      <c r="I32" s="103"/>
      <c r="J32" s="105" t="s">
        <v>309</v>
      </c>
      <c r="K32" s="106">
        <f t="shared" ref="K32:K35" si="1">(G32-E32-I32)*24</f>
        <v>0</v>
      </c>
    </row>
    <row r="33" spans="2:13" x14ac:dyDescent="0.2">
      <c r="B33" s="101"/>
      <c r="C33" s="102" t="s">
        <v>443</v>
      </c>
      <c r="D33" s="101" t="s">
        <v>415</v>
      </c>
      <c r="E33" s="103"/>
      <c r="F33" s="101" t="s">
        <v>331</v>
      </c>
      <c r="G33" s="103"/>
      <c r="H33" s="104" t="s">
        <v>305</v>
      </c>
      <c r="I33" s="103"/>
      <c r="J33" s="105" t="s">
        <v>309</v>
      </c>
      <c r="K33" s="106">
        <f t="shared" si="1"/>
        <v>0</v>
      </c>
      <c r="M33" s="95" t="s">
        <v>444</v>
      </c>
    </row>
    <row r="34" spans="2:13" x14ac:dyDescent="0.2">
      <c r="B34" s="101"/>
      <c r="C34" s="102" t="s">
        <v>445</v>
      </c>
      <c r="D34" s="101" t="s">
        <v>415</v>
      </c>
      <c r="E34" s="103"/>
      <c r="F34" s="101" t="s">
        <v>331</v>
      </c>
      <c r="G34" s="103"/>
      <c r="H34" s="104" t="s">
        <v>305</v>
      </c>
      <c r="I34" s="103"/>
      <c r="J34" s="105" t="s">
        <v>309</v>
      </c>
      <c r="K34" s="106">
        <f t="shared" si="1"/>
        <v>0</v>
      </c>
      <c r="M34" s="95" t="s">
        <v>444</v>
      </c>
    </row>
    <row r="35" spans="2:13" x14ac:dyDescent="0.2">
      <c r="B35" s="101"/>
      <c r="C35" s="102" t="s">
        <v>446</v>
      </c>
      <c r="D35" s="101" t="s">
        <v>415</v>
      </c>
      <c r="E35" s="103"/>
      <c r="F35" s="101" t="s">
        <v>331</v>
      </c>
      <c r="G35" s="103"/>
      <c r="H35" s="104" t="s">
        <v>305</v>
      </c>
      <c r="I35" s="103"/>
      <c r="J35" s="105" t="s">
        <v>309</v>
      </c>
      <c r="K35" s="106">
        <f t="shared" si="1"/>
        <v>0</v>
      </c>
    </row>
  </sheetData>
  <phoneticPr fontId="4"/>
  <printOptions horizontalCentered="1" verticalCentered="1"/>
  <pageMargins left="0.70866141732283472" right="0.70866141732283472" top="0.74803149606299213" bottom="0.74803149606299213" header="0.31496062992125984" footer="0.31496062992125984"/>
  <pageSetup paperSize="9" scale="74" fitToHeight="0"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4097" r:id="rId4" name="Button 1">
              <controlPr defaultSize="0" print="0" autoFill="0" autoPict="0">
                <anchor moveWithCells="1" sizeWithCells="1">
                  <from>
                    <xdr:col>11</xdr:col>
                    <xdr:colOff>365760</xdr:colOff>
                    <xdr:row>2</xdr:row>
                    <xdr:rowOff>190500</xdr:rowOff>
                  </from>
                  <to>
                    <xdr:col>15</xdr:col>
                    <xdr:colOff>586740</xdr:colOff>
                    <xdr:row>6</xdr:row>
                    <xdr:rowOff>53340</xdr:rowOff>
                  </to>
                </anchor>
              </controlPr>
            </control>
          </mc:Choice>
        </mc:AlternateContent>
        <mc:AlternateContent xmlns:mc="http://schemas.openxmlformats.org/markup-compatibility/2006">
          <mc:Choice Requires="x14">
            <control shapeId="4098" r:id="rId5" name="Button 2">
              <controlPr defaultSize="0" print="0" autoFill="0" autoPict="0">
                <anchor moveWithCells="1" sizeWithCells="1">
                  <from>
                    <xdr:col>11</xdr:col>
                    <xdr:colOff>365760</xdr:colOff>
                    <xdr:row>6</xdr:row>
                    <xdr:rowOff>228600</xdr:rowOff>
                  </from>
                  <to>
                    <xdr:col>15</xdr:col>
                    <xdr:colOff>594360</xdr:colOff>
                    <xdr:row>10</xdr:row>
                    <xdr:rowOff>91440</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693F6DB-FA86-4C9C-B839-70D5562FBC58}">
  <dimension ref="B1:BD69"/>
  <sheetViews>
    <sheetView workbookViewId="0">
      <selection activeCell="L84" sqref="L84"/>
    </sheetView>
  </sheetViews>
  <sheetFormatPr defaultColWidth="9" defaultRowHeight="13.2" x14ac:dyDescent="0.2"/>
  <cols>
    <col min="1" max="1" width="1.88671875" style="95" customWidth="1"/>
    <col min="2" max="3" width="9" style="95"/>
    <col min="4" max="4" width="44.21875" style="95" customWidth="1"/>
    <col min="5" max="16384" width="9" style="95"/>
  </cols>
  <sheetData>
    <row r="1" spans="2:11" x14ac:dyDescent="0.2">
      <c r="B1" s="95" t="s">
        <v>447</v>
      </c>
    </row>
    <row r="2" spans="2:11" s="111" customFormat="1" ht="20.25" customHeight="1" x14ac:dyDescent="0.2">
      <c r="B2" s="109" t="s">
        <v>448</v>
      </c>
      <c r="C2" s="109"/>
      <c r="D2" s="110"/>
    </row>
    <row r="3" spans="2:11" s="111" customFormat="1" ht="20.25" customHeight="1" x14ac:dyDescent="0.2">
      <c r="B3" s="110"/>
      <c r="C3" s="110"/>
      <c r="D3" s="110"/>
    </row>
    <row r="4" spans="2:11" s="111" customFormat="1" ht="20.25" customHeight="1" x14ac:dyDescent="0.2">
      <c r="B4" s="112"/>
      <c r="C4" s="110" t="s">
        <v>449</v>
      </c>
      <c r="D4" s="110"/>
      <c r="F4" s="672" t="s">
        <v>450</v>
      </c>
      <c r="G4" s="672"/>
      <c r="H4" s="672"/>
      <c r="I4" s="672"/>
      <c r="J4" s="672"/>
      <c r="K4" s="672"/>
    </row>
    <row r="5" spans="2:11" s="111" customFormat="1" ht="20.25" customHeight="1" x14ac:dyDescent="0.2">
      <c r="B5" s="113"/>
      <c r="C5" s="110" t="s">
        <v>451</v>
      </c>
      <c r="D5" s="110"/>
      <c r="F5" s="672"/>
      <c r="G5" s="672"/>
      <c r="H5" s="672"/>
      <c r="I5" s="672"/>
      <c r="J5" s="672"/>
      <c r="K5" s="672"/>
    </row>
    <row r="6" spans="2:11" s="111" customFormat="1" ht="20.25" customHeight="1" x14ac:dyDescent="0.2">
      <c r="B6" s="114" t="s">
        <v>452</v>
      </c>
      <c r="C6" s="110"/>
      <c r="D6" s="110"/>
    </row>
    <row r="7" spans="2:11" s="111" customFormat="1" ht="20.25" customHeight="1" x14ac:dyDescent="0.2">
      <c r="B7" s="114"/>
      <c r="C7" s="110"/>
      <c r="D7" s="110"/>
    </row>
    <row r="8" spans="2:11" s="111" customFormat="1" ht="20.25" customHeight="1" x14ac:dyDescent="0.2">
      <c r="B8" s="110" t="s">
        <v>453</v>
      </c>
      <c r="C8" s="110"/>
      <c r="D8" s="110"/>
    </row>
    <row r="9" spans="2:11" s="111" customFormat="1" ht="20.25" customHeight="1" x14ac:dyDescent="0.2">
      <c r="B9" s="114"/>
      <c r="C9" s="110"/>
      <c r="D9" s="110"/>
    </row>
    <row r="10" spans="2:11" s="111" customFormat="1" ht="20.25" customHeight="1" x14ac:dyDescent="0.2">
      <c r="B10" s="110" t="s">
        <v>454</v>
      </c>
      <c r="C10" s="110"/>
      <c r="D10" s="110"/>
    </row>
    <row r="11" spans="2:11" s="111" customFormat="1" ht="20.25" customHeight="1" x14ac:dyDescent="0.2">
      <c r="B11" s="110" t="s">
        <v>455</v>
      </c>
      <c r="C11" s="110"/>
      <c r="D11" s="110"/>
    </row>
    <row r="12" spans="2:11" s="111" customFormat="1" ht="20.25" customHeight="1" x14ac:dyDescent="0.2">
      <c r="B12" s="110" t="s">
        <v>456</v>
      </c>
      <c r="C12" s="110"/>
      <c r="D12" s="110"/>
    </row>
    <row r="13" spans="2:11" s="111" customFormat="1" ht="20.25" customHeight="1" x14ac:dyDescent="0.2">
      <c r="B13" s="110"/>
      <c r="C13" s="110"/>
      <c r="D13" s="110"/>
    </row>
    <row r="14" spans="2:11" s="111" customFormat="1" ht="20.25" customHeight="1" x14ac:dyDescent="0.2">
      <c r="B14" s="110" t="s">
        <v>457</v>
      </c>
      <c r="C14" s="110"/>
      <c r="D14" s="110"/>
    </row>
    <row r="15" spans="2:11" s="111" customFormat="1" ht="20.25" customHeight="1" x14ac:dyDescent="0.2">
      <c r="B15" s="110"/>
      <c r="C15" s="110"/>
      <c r="D15" s="110"/>
    </row>
    <row r="16" spans="2:11" s="111" customFormat="1" ht="20.25" customHeight="1" x14ac:dyDescent="0.2">
      <c r="B16" s="110" t="s">
        <v>458</v>
      </c>
      <c r="C16" s="110"/>
      <c r="D16" s="110"/>
    </row>
    <row r="17" spans="2:4" s="111" customFormat="1" ht="20.25" customHeight="1" x14ac:dyDescent="0.2">
      <c r="B17" s="110"/>
      <c r="C17" s="110"/>
      <c r="D17" s="110"/>
    </row>
    <row r="18" spans="2:4" s="111" customFormat="1" ht="20.25" customHeight="1" x14ac:dyDescent="0.2">
      <c r="B18" s="110" t="s">
        <v>459</v>
      </c>
      <c r="C18" s="110"/>
      <c r="D18" s="110"/>
    </row>
    <row r="19" spans="2:4" s="111" customFormat="1" ht="20.25" customHeight="1" x14ac:dyDescent="0.2">
      <c r="B19" s="110" t="s">
        <v>460</v>
      </c>
      <c r="C19" s="110"/>
      <c r="D19" s="110"/>
    </row>
    <row r="20" spans="2:4" s="111" customFormat="1" ht="20.25" customHeight="1" x14ac:dyDescent="0.2">
      <c r="B20" s="110"/>
      <c r="C20" s="110"/>
      <c r="D20" s="110"/>
    </row>
    <row r="21" spans="2:4" s="111" customFormat="1" ht="20.25" customHeight="1" x14ac:dyDescent="0.2">
      <c r="B21" s="110"/>
      <c r="C21" s="115" t="s">
        <v>338</v>
      </c>
      <c r="D21" s="115" t="s">
        <v>461</v>
      </c>
    </row>
    <row r="22" spans="2:4" s="111" customFormat="1" ht="20.25" customHeight="1" x14ac:dyDescent="0.2">
      <c r="B22" s="110"/>
      <c r="C22" s="115">
        <v>1</v>
      </c>
      <c r="D22" s="116" t="s">
        <v>390</v>
      </c>
    </row>
    <row r="23" spans="2:4" s="111" customFormat="1" ht="20.25" customHeight="1" x14ac:dyDescent="0.2">
      <c r="B23" s="110"/>
      <c r="C23" s="115">
        <v>2</v>
      </c>
      <c r="D23" s="116" t="s">
        <v>396</v>
      </c>
    </row>
    <row r="24" spans="2:4" s="111" customFormat="1" ht="20.25" customHeight="1" x14ac:dyDescent="0.2">
      <c r="B24" s="110"/>
      <c r="C24" s="115">
        <v>3</v>
      </c>
      <c r="D24" s="116" t="s">
        <v>462</v>
      </c>
    </row>
    <row r="25" spans="2:4" s="111" customFormat="1" ht="20.25" customHeight="1" x14ac:dyDescent="0.2">
      <c r="B25" s="110"/>
      <c r="C25" s="110"/>
      <c r="D25" s="110"/>
    </row>
    <row r="26" spans="2:4" s="111" customFormat="1" ht="20.25" customHeight="1" x14ac:dyDescent="0.2">
      <c r="B26" s="110"/>
      <c r="C26" s="110" t="s">
        <v>463</v>
      </c>
      <c r="D26" s="110"/>
    </row>
    <row r="27" spans="2:4" s="111" customFormat="1" ht="20.25" customHeight="1" x14ac:dyDescent="0.2">
      <c r="B27" s="110"/>
      <c r="C27" s="110"/>
      <c r="D27" s="110"/>
    </row>
    <row r="28" spans="2:4" s="111" customFormat="1" ht="20.25" customHeight="1" x14ac:dyDescent="0.2">
      <c r="B28" s="110"/>
      <c r="C28" s="110"/>
      <c r="D28" s="110"/>
    </row>
    <row r="29" spans="2:4" s="111" customFormat="1" ht="20.25" customHeight="1" x14ac:dyDescent="0.2">
      <c r="B29" s="110" t="s">
        <v>464</v>
      </c>
      <c r="C29" s="110"/>
      <c r="D29" s="110"/>
    </row>
    <row r="30" spans="2:4" s="111" customFormat="1" ht="20.25" customHeight="1" x14ac:dyDescent="0.2">
      <c r="B30" s="110" t="s">
        <v>465</v>
      </c>
      <c r="C30" s="110"/>
      <c r="D30" s="110"/>
    </row>
    <row r="31" spans="2:4" s="111" customFormat="1" ht="20.25" customHeight="1" x14ac:dyDescent="0.2">
      <c r="B31" s="110"/>
      <c r="C31" s="110"/>
      <c r="D31" s="110"/>
    </row>
    <row r="32" spans="2:4" s="111" customFormat="1" ht="20.25" customHeight="1" x14ac:dyDescent="0.2">
      <c r="B32" s="110"/>
      <c r="C32" s="115" t="s">
        <v>371</v>
      </c>
      <c r="D32" s="115" t="s">
        <v>372</v>
      </c>
    </row>
    <row r="33" spans="2:56" s="111" customFormat="1" ht="20.25" customHeight="1" x14ac:dyDescent="0.2">
      <c r="B33" s="110"/>
      <c r="C33" s="115" t="s">
        <v>361</v>
      </c>
      <c r="D33" s="116" t="s">
        <v>376</v>
      </c>
    </row>
    <row r="34" spans="2:56" s="111" customFormat="1" ht="20.25" customHeight="1" x14ac:dyDescent="0.2">
      <c r="B34" s="110"/>
      <c r="C34" s="115" t="s">
        <v>362</v>
      </c>
      <c r="D34" s="116" t="s">
        <v>379</v>
      </c>
    </row>
    <row r="35" spans="2:56" s="111" customFormat="1" ht="20.25" customHeight="1" x14ac:dyDescent="0.2">
      <c r="B35" s="110"/>
      <c r="C35" s="115" t="s">
        <v>363</v>
      </c>
      <c r="D35" s="116" t="s">
        <v>381</v>
      </c>
    </row>
    <row r="36" spans="2:56" s="111" customFormat="1" ht="20.25" customHeight="1" x14ac:dyDescent="0.2">
      <c r="B36" s="110"/>
      <c r="C36" s="115" t="s">
        <v>365</v>
      </c>
      <c r="D36" s="116" t="s">
        <v>383</v>
      </c>
    </row>
    <row r="37" spans="2:56" s="111" customFormat="1" ht="20.25" customHeight="1" x14ac:dyDescent="0.2">
      <c r="B37" s="110"/>
      <c r="C37" s="110"/>
      <c r="D37" s="110"/>
    </row>
    <row r="38" spans="2:56" s="111" customFormat="1" ht="20.25" customHeight="1" x14ac:dyDescent="0.2">
      <c r="B38" s="110"/>
      <c r="C38" s="117" t="s">
        <v>466</v>
      </c>
      <c r="D38" s="110"/>
    </row>
    <row r="39" spans="2:56" s="111" customFormat="1" ht="20.25" customHeight="1" x14ac:dyDescent="0.2">
      <c r="C39" s="110" t="s">
        <v>467</v>
      </c>
      <c r="F39" s="117"/>
      <c r="G39" s="118"/>
      <c r="H39" s="118"/>
      <c r="I39" s="118"/>
      <c r="J39" s="118"/>
      <c r="K39" s="118"/>
      <c r="L39" s="118"/>
      <c r="M39" s="118"/>
      <c r="N39" s="118"/>
      <c r="O39" s="118"/>
      <c r="P39" s="118"/>
      <c r="Q39" s="118"/>
      <c r="R39" s="118"/>
      <c r="S39" s="118"/>
      <c r="T39" s="118"/>
      <c r="U39" s="118"/>
      <c r="V39" s="118"/>
      <c r="W39" s="118"/>
      <c r="X39" s="118"/>
      <c r="Y39" s="118"/>
      <c r="Z39" s="118"/>
      <c r="AA39" s="118"/>
      <c r="AB39" s="118"/>
      <c r="AC39" s="118"/>
      <c r="AD39" s="118"/>
      <c r="AE39" s="118"/>
      <c r="AF39" s="118"/>
      <c r="AG39" s="118"/>
      <c r="AH39" s="118"/>
      <c r="AI39" s="118"/>
      <c r="AJ39" s="118"/>
      <c r="AK39" s="118"/>
      <c r="AL39" s="118"/>
      <c r="AM39" s="118"/>
      <c r="AN39" s="118"/>
      <c r="AO39" s="118"/>
      <c r="AP39" s="118"/>
      <c r="AQ39" s="118"/>
      <c r="AR39" s="118"/>
      <c r="AS39" s="118"/>
      <c r="AT39" s="118"/>
      <c r="AU39" s="118"/>
      <c r="AV39" s="118"/>
      <c r="AW39" s="118"/>
      <c r="AX39" s="118"/>
      <c r="AY39" s="118"/>
      <c r="AZ39" s="118"/>
      <c r="BA39" s="118"/>
      <c r="BB39" s="118"/>
      <c r="BC39" s="118"/>
      <c r="BD39" s="118"/>
    </row>
    <row r="40" spans="2:56" s="111" customFormat="1" ht="20.25" customHeight="1" x14ac:dyDescent="0.2">
      <c r="C40" s="110" t="s">
        <v>468</v>
      </c>
      <c r="F40" s="110"/>
      <c r="G40" s="118"/>
      <c r="H40" s="118"/>
      <c r="I40" s="118"/>
      <c r="J40" s="118"/>
      <c r="K40" s="118"/>
      <c r="L40" s="118"/>
      <c r="M40" s="118"/>
      <c r="N40" s="118"/>
      <c r="O40" s="118"/>
      <c r="P40" s="118"/>
      <c r="Q40" s="118"/>
      <c r="R40" s="118"/>
      <c r="S40" s="118"/>
      <c r="T40" s="118"/>
      <c r="U40" s="118"/>
      <c r="V40" s="118"/>
      <c r="W40" s="118"/>
      <c r="X40" s="118"/>
      <c r="Y40" s="118"/>
      <c r="Z40" s="118"/>
      <c r="AA40" s="118"/>
      <c r="AB40" s="118"/>
      <c r="AC40" s="118"/>
      <c r="AD40" s="118"/>
      <c r="AE40" s="118"/>
      <c r="AF40" s="118"/>
      <c r="AG40" s="118"/>
      <c r="AH40" s="118"/>
      <c r="AI40" s="118"/>
      <c r="AJ40" s="118"/>
      <c r="AK40" s="118"/>
      <c r="AL40" s="118"/>
      <c r="AM40" s="118"/>
      <c r="AN40" s="118"/>
      <c r="AO40" s="118"/>
      <c r="AP40" s="118"/>
      <c r="AQ40" s="118"/>
      <c r="AR40" s="118"/>
      <c r="AS40" s="118"/>
      <c r="AT40" s="118"/>
      <c r="AU40" s="118"/>
      <c r="AV40" s="118"/>
      <c r="AW40" s="118"/>
      <c r="AX40" s="118"/>
      <c r="AY40" s="118"/>
      <c r="AZ40" s="118"/>
      <c r="BA40" s="118"/>
      <c r="BB40" s="118"/>
      <c r="BC40" s="118"/>
      <c r="BD40" s="118"/>
    </row>
    <row r="41" spans="2:56" s="111" customFormat="1" ht="20.25" customHeight="1" x14ac:dyDescent="0.2">
      <c r="F41" s="110"/>
    </row>
    <row r="42" spans="2:56" s="111" customFormat="1" ht="20.25" customHeight="1" x14ac:dyDescent="0.2">
      <c r="B42" s="110"/>
      <c r="C42" s="110"/>
      <c r="D42" s="110"/>
      <c r="E42" s="119"/>
      <c r="F42" s="120"/>
      <c r="G42" s="120"/>
      <c r="H42" s="120"/>
      <c r="I42" s="121"/>
      <c r="J42" s="121"/>
      <c r="K42" s="120"/>
      <c r="L42" s="120"/>
      <c r="M42" s="120"/>
      <c r="N42" s="121"/>
      <c r="O42" s="121"/>
      <c r="P42" s="121"/>
      <c r="Q42" s="121"/>
      <c r="R42" s="121"/>
      <c r="S42" s="120"/>
      <c r="T42" s="120"/>
      <c r="U42" s="120"/>
      <c r="V42" s="121"/>
      <c r="W42" s="121"/>
      <c r="X42" s="120"/>
      <c r="Y42" s="120"/>
      <c r="Z42" s="120"/>
      <c r="AA42" s="121"/>
      <c r="AB42" s="121"/>
    </row>
    <row r="43" spans="2:56" s="111" customFormat="1" ht="20.25" customHeight="1" x14ac:dyDescent="0.2">
      <c r="B43" s="110" t="s">
        <v>469</v>
      </c>
      <c r="C43" s="110"/>
      <c r="D43" s="110"/>
    </row>
    <row r="44" spans="2:56" s="111" customFormat="1" ht="20.25" customHeight="1" x14ac:dyDescent="0.2">
      <c r="B44" s="110" t="s">
        <v>470</v>
      </c>
      <c r="C44" s="110"/>
      <c r="D44" s="110"/>
    </row>
    <row r="45" spans="2:56" s="111" customFormat="1" ht="20.25" customHeight="1" x14ac:dyDescent="0.2">
      <c r="B45" s="122" t="s">
        <v>471</v>
      </c>
      <c r="E45" s="123"/>
      <c r="F45" s="124"/>
      <c r="G45" s="120"/>
      <c r="H45" s="120"/>
      <c r="I45" s="120"/>
      <c r="J45" s="120"/>
      <c r="K45" s="121"/>
      <c r="L45" s="120"/>
      <c r="M45" s="121"/>
      <c r="N45" s="120"/>
      <c r="O45" s="120"/>
      <c r="P45" s="120"/>
      <c r="Q45" s="120"/>
      <c r="R45" s="120"/>
      <c r="S45" s="121"/>
      <c r="T45" s="120"/>
      <c r="U45" s="121"/>
      <c r="V45" s="120"/>
      <c r="W45" s="120"/>
      <c r="X45" s="121"/>
      <c r="Y45" s="120"/>
      <c r="Z45" s="121"/>
      <c r="AA45" s="120"/>
      <c r="AB45" s="120"/>
      <c r="AC45" s="120"/>
      <c r="AD45" s="120"/>
      <c r="AE45" s="120"/>
      <c r="AF45" s="121"/>
      <c r="AG45" s="119"/>
      <c r="AH45" s="121"/>
      <c r="AI45" s="120"/>
      <c r="AJ45" s="121"/>
      <c r="AK45" s="121"/>
      <c r="AL45" s="121"/>
      <c r="AM45" s="121"/>
      <c r="AN45" s="120"/>
      <c r="AO45" s="121"/>
      <c r="AP45" s="121"/>
    </row>
    <row r="46" spans="2:56" s="111" customFormat="1" ht="20.25" customHeight="1" x14ac:dyDescent="0.2">
      <c r="D46" s="122"/>
      <c r="E46" s="123"/>
      <c r="F46" s="124"/>
      <c r="G46" s="120"/>
      <c r="H46" s="120"/>
      <c r="I46" s="120"/>
      <c r="J46" s="120"/>
      <c r="K46" s="121"/>
      <c r="L46" s="120"/>
      <c r="M46" s="121"/>
      <c r="N46" s="120"/>
      <c r="O46" s="120"/>
      <c r="P46" s="120"/>
      <c r="Q46" s="120"/>
      <c r="R46" s="120"/>
      <c r="S46" s="121"/>
      <c r="T46" s="120"/>
      <c r="U46" s="121"/>
      <c r="V46" s="120"/>
      <c r="W46" s="120"/>
      <c r="X46" s="121"/>
      <c r="Y46" s="120"/>
      <c r="Z46" s="121"/>
      <c r="AA46" s="120"/>
      <c r="AB46" s="120"/>
      <c r="AC46" s="120"/>
      <c r="AD46" s="120"/>
      <c r="AE46" s="120"/>
      <c r="AF46" s="121"/>
      <c r="AG46" s="119"/>
      <c r="AH46" s="121"/>
      <c r="AI46" s="120"/>
      <c r="AJ46" s="121"/>
      <c r="AK46" s="121"/>
      <c r="AL46" s="121"/>
      <c r="AM46" s="121"/>
      <c r="AN46" s="120"/>
      <c r="AO46" s="121"/>
      <c r="AP46" s="121"/>
    </row>
    <row r="47" spans="2:56" s="111" customFormat="1" ht="20.25" customHeight="1" x14ac:dyDescent="0.2">
      <c r="B47" s="110" t="s">
        <v>472</v>
      </c>
      <c r="C47" s="110"/>
    </row>
    <row r="48" spans="2:56" s="111" customFormat="1" ht="20.25" customHeight="1" x14ac:dyDescent="0.2"/>
    <row r="49" spans="2:56" s="111" customFormat="1" ht="20.25" customHeight="1" x14ac:dyDescent="0.2">
      <c r="B49" s="110" t="s">
        <v>473</v>
      </c>
      <c r="C49" s="110"/>
      <c r="D49" s="110"/>
    </row>
    <row r="50" spans="2:56" s="111" customFormat="1" ht="20.25" customHeight="1" x14ac:dyDescent="0.2">
      <c r="B50" s="110" t="s">
        <v>474</v>
      </c>
      <c r="C50" s="110"/>
      <c r="D50" s="110"/>
    </row>
    <row r="51" spans="2:56" s="111" customFormat="1" ht="20.25" customHeight="1" x14ac:dyDescent="0.2"/>
    <row r="52" spans="2:56" s="111" customFormat="1" ht="20.25" customHeight="1" x14ac:dyDescent="0.2">
      <c r="B52" s="110" t="s">
        <v>475</v>
      </c>
      <c r="C52" s="110"/>
      <c r="D52" s="110"/>
    </row>
    <row r="53" spans="2:56" s="111" customFormat="1" ht="20.25" customHeight="1" x14ac:dyDescent="0.2">
      <c r="B53" s="110" t="s">
        <v>476</v>
      </c>
      <c r="C53" s="110"/>
      <c r="D53" s="110"/>
    </row>
    <row r="54" spans="2:56" s="111" customFormat="1" ht="20.25" customHeight="1" x14ac:dyDescent="0.2">
      <c r="B54" s="110"/>
      <c r="C54" s="110"/>
      <c r="D54" s="110"/>
    </row>
    <row r="55" spans="2:56" s="111" customFormat="1" ht="20.25" customHeight="1" x14ac:dyDescent="0.2">
      <c r="B55" s="110" t="s">
        <v>477</v>
      </c>
      <c r="C55" s="110"/>
      <c r="D55" s="110"/>
    </row>
    <row r="56" spans="2:56" s="111" customFormat="1" ht="20.25" customHeight="1" x14ac:dyDescent="0.2">
      <c r="B56" s="110"/>
      <c r="C56" s="110"/>
      <c r="D56" s="110"/>
    </row>
    <row r="57" spans="2:56" s="111" customFormat="1" ht="20.25" customHeight="1" x14ac:dyDescent="0.2">
      <c r="B57" s="111" t="s">
        <v>478</v>
      </c>
      <c r="E57" s="125"/>
      <c r="F57" s="125"/>
      <c r="G57" s="125"/>
      <c r="H57" s="125"/>
      <c r="I57" s="125"/>
      <c r="J57" s="125"/>
      <c r="K57" s="125"/>
      <c r="L57" s="125"/>
      <c r="M57" s="125"/>
      <c r="N57" s="125"/>
      <c r="O57" s="125"/>
      <c r="P57" s="125"/>
      <c r="Q57" s="125"/>
      <c r="R57" s="125"/>
      <c r="S57" s="125"/>
      <c r="T57" s="125"/>
      <c r="U57" s="125"/>
      <c r="V57" s="125"/>
      <c r="W57" s="125"/>
      <c r="X57" s="125"/>
      <c r="Y57" s="125"/>
      <c r="Z57" s="125"/>
      <c r="AA57" s="125"/>
      <c r="AB57" s="125"/>
      <c r="AC57" s="125"/>
      <c r="AD57" s="125"/>
      <c r="AE57" s="125"/>
      <c r="AF57" s="125"/>
      <c r="AG57" s="125"/>
      <c r="AH57" s="125"/>
      <c r="AI57" s="125"/>
      <c r="AJ57" s="125"/>
      <c r="AK57" s="125"/>
      <c r="AL57" s="125"/>
      <c r="AM57" s="125"/>
      <c r="AN57" s="125"/>
      <c r="AO57" s="125"/>
      <c r="AP57" s="125"/>
      <c r="AQ57" s="125"/>
      <c r="AR57" s="125"/>
      <c r="AS57" s="125"/>
      <c r="AT57" s="125"/>
      <c r="AU57" s="125"/>
      <c r="AV57" s="125"/>
      <c r="AW57" s="125"/>
      <c r="AX57" s="125"/>
      <c r="AY57" s="125"/>
      <c r="AZ57" s="125"/>
      <c r="BA57" s="125"/>
      <c r="BB57" s="125"/>
      <c r="BC57" s="125"/>
      <c r="BD57" s="125"/>
    </row>
    <row r="58" spans="2:56" s="111" customFormat="1" ht="20.25" customHeight="1" x14ac:dyDescent="0.2">
      <c r="B58" s="111" t="s">
        <v>479</v>
      </c>
      <c r="E58" s="125"/>
      <c r="F58" s="125"/>
      <c r="G58" s="125"/>
      <c r="H58" s="125"/>
      <c r="I58" s="125"/>
      <c r="J58" s="125"/>
      <c r="K58" s="125"/>
      <c r="L58" s="125"/>
      <c r="M58" s="125"/>
      <c r="N58" s="125"/>
      <c r="O58" s="125"/>
      <c r="P58" s="125"/>
      <c r="Q58" s="125"/>
      <c r="R58" s="125"/>
      <c r="S58" s="125"/>
      <c r="T58" s="125"/>
      <c r="U58" s="125"/>
      <c r="V58" s="125"/>
      <c r="W58" s="125"/>
      <c r="X58" s="125"/>
      <c r="Y58" s="125"/>
      <c r="Z58" s="125"/>
      <c r="AA58" s="125"/>
      <c r="AB58" s="125"/>
      <c r="AC58" s="125"/>
      <c r="AD58" s="125"/>
      <c r="AE58" s="125"/>
      <c r="AF58" s="125"/>
      <c r="AG58" s="125"/>
      <c r="AH58" s="125"/>
      <c r="AI58" s="125"/>
      <c r="AJ58" s="125"/>
      <c r="AK58" s="125"/>
      <c r="AL58" s="125"/>
      <c r="AM58" s="125"/>
      <c r="AN58" s="125"/>
      <c r="AO58" s="125"/>
      <c r="AP58" s="125"/>
      <c r="AQ58" s="125"/>
      <c r="AR58" s="125"/>
      <c r="AS58" s="125"/>
      <c r="AT58" s="125"/>
      <c r="AU58" s="125"/>
      <c r="AV58" s="125"/>
      <c r="AW58" s="125"/>
      <c r="AX58" s="125"/>
      <c r="AY58" s="125"/>
      <c r="AZ58" s="125"/>
      <c r="BA58" s="125"/>
      <c r="BB58" s="125"/>
      <c r="BC58" s="125"/>
      <c r="BD58" s="125"/>
    </row>
    <row r="59" spans="2:56" s="111" customFormat="1" ht="20.25" customHeight="1" x14ac:dyDescent="0.2">
      <c r="B59" s="110"/>
      <c r="C59" s="110"/>
      <c r="D59" s="110"/>
      <c r="E59" s="118"/>
      <c r="F59" s="118"/>
      <c r="G59" s="118"/>
      <c r="H59" s="118"/>
      <c r="I59" s="118"/>
      <c r="J59" s="118"/>
      <c r="K59" s="118"/>
      <c r="L59" s="118"/>
      <c r="M59" s="118"/>
      <c r="N59" s="118"/>
      <c r="O59" s="118"/>
      <c r="P59" s="118"/>
      <c r="Q59" s="118"/>
      <c r="R59" s="118"/>
      <c r="S59" s="118"/>
      <c r="T59" s="118"/>
      <c r="U59" s="118"/>
      <c r="V59" s="118"/>
      <c r="W59" s="118"/>
      <c r="X59" s="118"/>
      <c r="Y59" s="118"/>
      <c r="Z59" s="118"/>
      <c r="AA59" s="118"/>
      <c r="AB59" s="118"/>
      <c r="AC59" s="118"/>
      <c r="AD59" s="118"/>
      <c r="AE59" s="118"/>
      <c r="AF59" s="118"/>
      <c r="AG59" s="118"/>
      <c r="AH59" s="118"/>
      <c r="AI59" s="118"/>
      <c r="AJ59" s="118"/>
      <c r="AK59" s="118"/>
      <c r="AL59" s="118"/>
      <c r="AM59" s="118"/>
      <c r="AN59" s="118"/>
      <c r="AO59" s="118"/>
      <c r="AP59" s="118"/>
      <c r="AQ59" s="118"/>
      <c r="AR59" s="118"/>
      <c r="AS59" s="118"/>
      <c r="AT59" s="118"/>
      <c r="AU59" s="118"/>
      <c r="AV59" s="118"/>
      <c r="AW59" s="118"/>
      <c r="AX59" s="118"/>
      <c r="AY59" s="118"/>
      <c r="AZ59" s="118"/>
      <c r="BA59" s="118"/>
      <c r="BB59" s="118"/>
      <c r="BC59" s="118"/>
      <c r="BD59" s="118"/>
    </row>
    <row r="60" spans="2:56" s="111" customFormat="1" ht="20.25" customHeight="1" x14ac:dyDescent="0.2">
      <c r="B60" s="111" t="s">
        <v>480</v>
      </c>
      <c r="D60" s="126"/>
      <c r="E60" s="117"/>
      <c r="F60" s="117"/>
    </row>
    <row r="61" spans="2:56" s="111" customFormat="1" ht="20.25" customHeight="1" x14ac:dyDescent="0.2">
      <c r="B61" s="126"/>
      <c r="C61" s="126"/>
      <c r="D61" s="126"/>
      <c r="E61" s="110"/>
      <c r="F61" s="110"/>
    </row>
    <row r="62" spans="2:56" s="111" customFormat="1" ht="20.25" customHeight="1" x14ac:dyDescent="0.2">
      <c r="D62" s="126"/>
      <c r="E62" s="117"/>
      <c r="F62" s="117"/>
    </row>
    <row r="63" spans="2:56" s="111" customFormat="1" ht="20.25" customHeight="1" x14ac:dyDescent="0.2">
      <c r="B63" s="126"/>
      <c r="C63" s="126"/>
      <c r="D63" s="126"/>
      <c r="E63" s="110"/>
      <c r="F63" s="110"/>
    </row>
    <row r="64" spans="2:56" ht="20.25" customHeight="1" x14ac:dyDescent="0.2"/>
    <row r="65" ht="20.25" customHeight="1" x14ac:dyDescent="0.2"/>
    <row r="66" ht="20.25" customHeight="1" x14ac:dyDescent="0.2"/>
    <row r="67" ht="20.25" customHeight="1" x14ac:dyDescent="0.2"/>
    <row r="68" ht="20.25" customHeight="1" x14ac:dyDescent="0.2"/>
    <row r="69" ht="20.25" customHeight="1" x14ac:dyDescent="0.2"/>
  </sheetData>
  <mergeCells count="1">
    <mergeCell ref="F4:K5"/>
  </mergeCells>
  <phoneticPr fontId="4"/>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93ADFEB-B151-48FF-BB1E-777A163F6A23}">
  <dimension ref="B1:J42"/>
  <sheetViews>
    <sheetView workbookViewId="0">
      <selection activeCell="D43" sqref="D43"/>
    </sheetView>
  </sheetViews>
  <sheetFormatPr defaultColWidth="9" defaultRowHeight="13.2" x14ac:dyDescent="0.2"/>
  <cols>
    <col min="1" max="1" width="2" style="95" customWidth="1"/>
    <col min="2" max="2" width="7.109375" style="95" bestFit="1" customWidth="1"/>
    <col min="3" max="10" width="40.6640625" style="95" customWidth="1"/>
    <col min="11" max="16384" width="9" style="95"/>
  </cols>
  <sheetData>
    <row r="1" spans="2:10" x14ac:dyDescent="0.2">
      <c r="B1" s="95" t="s">
        <v>481</v>
      </c>
    </row>
    <row r="3" spans="2:10" x14ac:dyDescent="0.2">
      <c r="B3" s="106" t="s">
        <v>338</v>
      </c>
      <c r="C3" s="106" t="s">
        <v>482</v>
      </c>
    </row>
    <row r="4" spans="2:10" x14ac:dyDescent="0.2">
      <c r="B4" s="106">
        <v>1</v>
      </c>
      <c r="C4" s="127" t="s">
        <v>483</v>
      </c>
    </row>
    <row r="5" spans="2:10" x14ac:dyDescent="0.2">
      <c r="B5" s="106">
        <v>2</v>
      </c>
      <c r="C5" s="127" t="s">
        <v>306</v>
      </c>
    </row>
    <row r="6" spans="2:10" x14ac:dyDescent="0.2">
      <c r="B6" s="106">
        <v>3</v>
      </c>
      <c r="C6" s="127"/>
    </row>
    <row r="7" spans="2:10" x14ac:dyDescent="0.2">
      <c r="B7" s="106">
        <v>4</v>
      </c>
      <c r="C7" s="127"/>
    </row>
    <row r="8" spans="2:10" x14ac:dyDescent="0.2">
      <c r="B8" s="106">
        <v>5</v>
      </c>
      <c r="C8" s="127"/>
    </row>
    <row r="10" spans="2:10" x14ac:dyDescent="0.2">
      <c r="B10" s="95" t="s">
        <v>484</v>
      </c>
    </row>
    <row r="11" spans="2:10" ht="13.8" thickBot="1" x14ac:dyDescent="0.25"/>
    <row r="12" spans="2:10" ht="15" thickBot="1" x14ac:dyDescent="0.25">
      <c r="B12" s="128" t="s">
        <v>461</v>
      </c>
      <c r="C12" s="129" t="s">
        <v>390</v>
      </c>
      <c r="D12" s="130" t="s">
        <v>396</v>
      </c>
      <c r="E12" s="131" t="s">
        <v>462</v>
      </c>
      <c r="F12" s="132"/>
      <c r="G12" s="132"/>
      <c r="H12" s="132"/>
      <c r="I12" s="132"/>
      <c r="J12" s="133"/>
    </row>
    <row r="13" spans="2:10" ht="14.4" x14ac:dyDescent="0.2">
      <c r="B13" s="673" t="s">
        <v>485</v>
      </c>
      <c r="C13" s="134" t="s">
        <v>392</v>
      </c>
      <c r="D13" s="135" t="s">
        <v>392</v>
      </c>
      <c r="E13" s="136" t="s">
        <v>486</v>
      </c>
      <c r="F13" s="137"/>
      <c r="G13" s="137"/>
      <c r="H13" s="137"/>
      <c r="I13" s="137"/>
      <c r="J13" s="138"/>
    </row>
    <row r="14" spans="2:10" ht="14.4" x14ac:dyDescent="0.2">
      <c r="B14" s="673"/>
      <c r="C14" s="139"/>
      <c r="D14" s="140" t="s">
        <v>396</v>
      </c>
      <c r="E14" s="141" t="s">
        <v>396</v>
      </c>
      <c r="F14" s="127"/>
      <c r="G14" s="127"/>
      <c r="H14" s="127"/>
      <c r="I14" s="127"/>
      <c r="J14" s="142"/>
    </row>
    <row r="15" spans="2:10" ht="14.4" x14ac:dyDescent="0.2">
      <c r="B15" s="673"/>
      <c r="C15" s="139"/>
      <c r="D15" s="143"/>
      <c r="E15" s="144" t="s">
        <v>487</v>
      </c>
      <c r="F15" s="127"/>
      <c r="G15" s="127"/>
      <c r="H15" s="127"/>
      <c r="I15" s="127"/>
      <c r="J15" s="142"/>
    </row>
    <row r="16" spans="2:10" ht="14.4" x14ac:dyDescent="0.2">
      <c r="B16" s="673"/>
      <c r="C16" s="139"/>
      <c r="D16" s="143"/>
      <c r="E16" s="144" t="s">
        <v>488</v>
      </c>
      <c r="F16" s="127"/>
      <c r="G16" s="127"/>
      <c r="H16" s="127"/>
      <c r="I16" s="127"/>
      <c r="J16" s="142"/>
    </row>
    <row r="17" spans="2:10" ht="14.4" x14ac:dyDescent="0.2">
      <c r="B17" s="673"/>
      <c r="C17" s="139"/>
      <c r="D17" s="143"/>
      <c r="E17" s="143" t="s">
        <v>489</v>
      </c>
      <c r="F17" s="127"/>
      <c r="G17" s="127"/>
      <c r="H17" s="127"/>
      <c r="I17" s="127"/>
      <c r="J17" s="142"/>
    </row>
    <row r="18" spans="2:10" ht="14.4" x14ac:dyDescent="0.2">
      <c r="B18" s="673"/>
      <c r="C18" s="139"/>
      <c r="D18" s="143"/>
      <c r="E18" s="143"/>
      <c r="F18" s="127"/>
      <c r="G18" s="127"/>
      <c r="H18" s="127"/>
      <c r="I18" s="127"/>
      <c r="J18" s="142"/>
    </row>
    <row r="19" spans="2:10" ht="14.4" x14ac:dyDescent="0.2">
      <c r="B19" s="673"/>
      <c r="C19" s="139"/>
      <c r="D19" s="143"/>
      <c r="E19" s="143"/>
      <c r="F19" s="127"/>
      <c r="G19" s="127"/>
      <c r="H19" s="127"/>
      <c r="I19" s="127"/>
      <c r="J19" s="142"/>
    </row>
    <row r="20" spans="2:10" ht="14.4" x14ac:dyDescent="0.2">
      <c r="B20" s="673"/>
      <c r="C20" s="139"/>
      <c r="D20" s="143"/>
      <c r="E20" s="143"/>
      <c r="F20" s="127"/>
      <c r="G20" s="127"/>
      <c r="H20" s="127"/>
      <c r="I20" s="127"/>
      <c r="J20" s="142"/>
    </row>
    <row r="21" spans="2:10" ht="14.4" x14ac:dyDescent="0.2">
      <c r="B21" s="673"/>
      <c r="C21" s="139"/>
      <c r="D21" s="143"/>
      <c r="E21" s="143"/>
      <c r="F21" s="127"/>
      <c r="G21" s="127"/>
      <c r="H21" s="127"/>
      <c r="I21" s="127"/>
      <c r="J21" s="142"/>
    </row>
    <row r="22" spans="2:10" ht="14.4" x14ac:dyDescent="0.2">
      <c r="B22" s="673"/>
      <c r="C22" s="139"/>
      <c r="D22" s="143"/>
      <c r="E22" s="145"/>
      <c r="F22" s="127"/>
      <c r="G22" s="127"/>
      <c r="H22" s="127"/>
      <c r="I22" s="127"/>
      <c r="J22" s="142"/>
    </row>
    <row r="23" spans="2:10" ht="14.4" x14ac:dyDescent="0.2">
      <c r="B23" s="673"/>
      <c r="C23" s="139"/>
      <c r="D23" s="143"/>
      <c r="E23" s="145"/>
      <c r="F23" s="127"/>
      <c r="G23" s="127"/>
      <c r="H23" s="127"/>
      <c r="I23" s="127"/>
      <c r="J23" s="142"/>
    </row>
    <row r="24" spans="2:10" ht="14.4" x14ac:dyDescent="0.2">
      <c r="B24" s="673"/>
      <c r="C24" s="139"/>
      <c r="D24" s="143"/>
      <c r="E24" s="145"/>
      <c r="F24" s="127"/>
      <c r="G24" s="127"/>
      <c r="H24" s="127"/>
      <c r="I24" s="127"/>
      <c r="J24" s="142"/>
    </row>
    <row r="25" spans="2:10" ht="15" thickBot="1" x14ac:dyDescent="0.25">
      <c r="B25" s="674"/>
      <c r="C25" s="146"/>
      <c r="D25" s="147"/>
      <c r="E25" s="148"/>
      <c r="F25" s="149"/>
      <c r="G25" s="149"/>
      <c r="H25" s="149"/>
      <c r="I25" s="149"/>
      <c r="J25" s="150"/>
    </row>
    <row r="28" spans="2:10" x14ac:dyDescent="0.2">
      <c r="C28" s="95" t="s">
        <v>490</v>
      </c>
    </row>
    <row r="29" spans="2:10" x14ac:dyDescent="0.2">
      <c r="C29" s="95" t="s">
        <v>491</v>
      </c>
    </row>
    <row r="30" spans="2:10" x14ac:dyDescent="0.2">
      <c r="C30" s="95" t="s">
        <v>492</v>
      </c>
    </row>
    <row r="31" spans="2:10" x14ac:dyDescent="0.2">
      <c r="C31" s="95" t="s">
        <v>493</v>
      </c>
    </row>
    <row r="32" spans="2:10" x14ac:dyDescent="0.2">
      <c r="C32" s="95" t="s">
        <v>494</v>
      </c>
    </row>
    <row r="33" spans="3:3" x14ac:dyDescent="0.2">
      <c r="C33" s="95" t="s">
        <v>495</v>
      </c>
    </row>
    <row r="34" spans="3:3" x14ac:dyDescent="0.2">
      <c r="C34" s="95" t="s">
        <v>496</v>
      </c>
    </row>
    <row r="35" spans="3:3" x14ac:dyDescent="0.2">
      <c r="C35" s="95" t="s">
        <v>497</v>
      </c>
    </row>
    <row r="37" spans="3:3" x14ac:dyDescent="0.2">
      <c r="C37" s="95" t="s">
        <v>498</v>
      </c>
    </row>
    <row r="38" spans="3:3" x14ac:dyDescent="0.2">
      <c r="C38" s="95" t="s">
        <v>499</v>
      </c>
    </row>
    <row r="39" spans="3:3" x14ac:dyDescent="0.2">
      <c r="C39" s="95" t="s">
        <v>500</v>
      </c>
    </row>
    <row r="40" spans="3:3" x14ac:dyDescent="0.2">
      <c r="C40" s="95" t="s">
        <v>501</v>
      </c>
    </row>
    <row r="41" spans="3:3" x14ac:dyDescent="0.2">
      <c r="C41" s="95" t="s">
        <v>502</v>
      </c>
    </row>
    <row r="42" spans="3:3" x14ac:dyDescent="0.2">
      <c r="C42" s="95" t="s">
        <v>503</v>
      </c>
    </row>
  </sheetData>
  <mergeCells count="1">
    <mergeCell ref="B13:B25"/>
  </mergeCells>
  <phoneticPr fontId="4"/>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3</vt:i4>
      </vt:variant>
    </vt:vector>
  </HeadingPairs>
  <TitlesOfParts>
    <vt:vector size="9" baseType="lpstr">
      <vt:lpstr>運営状況点検書</vt:lpstr>
      <vt:lpstr>勤務形態一覧表（介護予防支援）</vt:lpstr>
      <vt:lpstr>勤務形態一覧表（記載例）</vt:lpstr>
      <vt:lpstr>【記載例】シフト記号表（勤務時間帯）</vt:lpstr>
      <vt:lpstr>記入方法</vt:lpstr>
      <vt:lpstr>プルダウンリスト</vt:lpstr>
      <vt:lpstr>'【記載例】シフト記号表（勤務時間帯）'!Print_Area</vt:lpstr>
      <vt:lpstr>運営状況点検書!Print_Area</vt:lpstr>
      <vt:lpstr>'勤務形態一覧表（介護予防支援）'!Print_Area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A16P175</dc:creator>
  <cp:lastModifiedBy>MSPC577</cp:lastModifiedBy>
  <cp:lastPrinted>2024-10-16T04:41:43Z</cp:lastPrinted>
  <dcterms:created xsi:type="dcterms:W3CDTF">2024-08-05T09:09:57Z</dcterms:created>
  <dcterms:modified xsi:type="dcterms:W3CDTF">2025-02-25T08:38:19Z</dcterms:modified>
</cp:coreProperties>
</file>