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defaultThemeVersion="124226"/>
  <mc:AlternateContent xmlns:mc="http://schemas.openxmlformats.org/markup-compatibility/2006">
    <mc:Choice Requires="x15">
      <x15ac:absPath xmlns:x15ac="http://schemas.microsoft.com/office/spreadsheetml/2010/11/ac" url="Y:\145　指定班所管事業\040　指導\005　運営状況点検書\R7運営状況点検書（20250616）\"/>
    </mc:Choice>
  </mc:AlternateContent>
  <xr:revisionPtr revIDLastSave="0" documentId="13_ncr:1_{C529BD2F-5601-47DA-8112-005D69F186D0}" xr6:coauthVersionLast="47" xr6:coauthVersionMax="47" xr10:uidLastSave="{00000000-0000-0000-0000-000000000000}"/>
  <bookViews>
    <workbookView xWindow="-110" yWindow="-110" windowWidth="19420" windowHeight="11500" tabRatio="687" xr2:uid="{00000000-000D-0000-FFFF-FFFF00000000}"/>
  </bookViews>
  <sheets>
    <sheet name="運営状況点検書" sheetId="1" r:id="rId1"/>
    <sheet name="勤務形態一覧表（介護予防支援）" sheetId="6" r:id="rId2"/>
    <sheet name="記入方法" sheetId="8" r:id="rId3"/>
    <sheet name="勤務形態一覧表（記載例）" sheetId="7" r:id="rId4"/>
    <sheet name="【記載例】シフト記号表（勤務時間帯）" sheetId="5" r:id="rId5"/>
    <sheet name="プルダウンリスト" sheetId="9" state="hidden" r:id="rId6"/>
  </sheets>
  <externalReferences>
    <externalReference r:id="rId7"/>
  </externalReferences>
  <definedNames>
    <definedName name="_xlnm.Print_Area" localSheetId="4">'【記載例】シフト記号表（勤務時間帯）'!$A$1:$T$38</definedName>
    <definedName name="_xlnm.Print_Area" localSheetId="0">運営状況点検書!$A$1:$R$329</definedName>
    <definedName name="_xlnm.Print_Area" localSheetId="1">'勤務形態一覧表（介護予防支援）'!$A$1:$BG$73</definedName>
    <definedName name="職種">[1]プルダウン・リスト!$C$12:$J$12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0" i="1" l="1"/>
  <c r="G70" i="1"/>
  <c r="O70" i="1"/>
  <c r="M70" i="1"/>
  <c r="K70" i="1"/>
  <c r="E70" i="1"/>
  <c r="I66" i="1"/>
  <c r="K66" i="1"/>
  <c r="M66" i="1"/>
  <c r="O66" i="1"/>
  <c r="G66" i="1"/>
  <c r="E66" i="1"/>
  <c r="G74" i="1" l="1"/>
  <c r="E74" i="1"/>
  <c r="K35" i="5"/>
  <c r="K34" i="5"/>
  <c r="K33" i="5"/>
  <c r="K32" i="5"/>
  <c r="K20" i="5"/>
  <c r="K19" i="5"/>
  <c r="K18" i="5"/>
  <c r="K17" i="5"/>
  <c r="K16" i="5"/>
  <c r="K15" i="5"/>
  <c r="K14" i="5"/>
  <c r="K13" i="5"/>
  <c r="K12" i="5"/>
  <c r="K11" i="5"/>
  <c r="K10" i="5"/>
  <c r="K9" i="5"/>
  <c r="K8" i="5"/>
  <c r="K7" i="5"/>
  <c r="S72" i="7"/>
  <c r="I67" i="7"/>
  <c r="P62" i="7"/>
  <c r="D72" i="7" s="1"/>
  <c r="M62" i="7"/>
  <c r="D67" i="7" s="1"/>
  <c r="N67" i="7" s="1"/>
  <c r="I72" i="7" s="1"/>
  <c r="K62" i="7"/>
  <c r="H61" i="7"/>
  <c r="F61"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Q14" i="7"/>
  <c r="AQ15" i="7" s="1"/>
  <c r="AP14" i="7"/>
  <c r="AP15" i="7" s="1"/>
  <c r="AW13" i="7"/>
  <c r="AW14" i="7" s="1"/>
  <c r="AW15" i="7" s="1"/>
  <c r="AV13" i="7"/>
  <c r="AV14" i="7" s="1"/>
  <c r="AV15" i="7" s="1"/>
  <c r="AU13" i="7"/>
  <c r="AU14" i="7" s="1"/>
  <c r="AU15" i="7" s="1"/>
  <c r="Y13" i="7"/>
  <c r="AX11" i="7"/>
  <c r="BA7" i="7"/>
  <c r="S7" i="7"/>
  <c r="S6" i="7"/>
  <c r="AA2" i="7"/>
  <c r="AO14" i="7" s="1"/>
  <c r="AO15" i="7" s="1"/>
  <c r="S72" i="6"/>
  <c r="I67" i="6"/>
  <c r="P62" i="6"/>
  <c r="D72" i="6" s="1"/>
  <c r="M62" i="6"/>
  <c r="D67" i="6" s="1"/>
  <c r="N67" i="6" s="1"/>
  <c r="I72" i="6" s="1"/>
  <c r="K62" i="6"/>
  <c r="H61" i="6"/>
  <c r="F61" i="6"/>
  <c r="H60" i="6"/>
  <c r="F60" i="6"/>
  <c r="H59" i="6"/>
  <c r="F59" i="6"/>
  <c r="H58" i="6"/>
  <c r="F58" i="6"/>
  <c r="AW51" i="6"/>
  <c r="AV51" i="6"/>
  <c r="AU51" i="6"/>
  <c r="AT51" i="6"/>
  <c r="AS51" i="6"/>
  <c r="AR51" i="6"/>
  <c r="AQ51" i="6"/>
  <c r="AP51" i="6"/>
  <c r="AO51" i="6"/>
  <c r="AN51" i="6"/>
  <c r="AM51" i="6"/>
  <c r="AL51" i="6"/>
  <c r="AK51" i="6"/>
  <c r="AJ51" i="6"/>
  <c r="AI51" i="6"/>
  <c r="AH51" i="6"/>
  <c r="AG51" i="6"/>
  <c r="AF51" i="6"/>
  <c r="AE51" i="6"/>
  <c r="AD51" i="6"/>
  <c r="AC51" i="6"/>
  <c r="AB51" i="6"/>
  <c r="AA51" i="6"/>
  <c r="Z51" i="6"/>
  <c r="Y51" i="6"/>
  <c r="X51" i="6"/>
  <c r="W51" i="6"/>
  <c r="V51" i="6"/>
  <c r="U51" i="6"/>
  <c r="T51" i="6"/>
  <c r="S51"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AW45" i="6"/>
  <c r="AV45" i="6"/>
  <c r="AU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AW37" i="6"/>
  <c r="AV37" i="6"/>
  <c r="AU37" i="6"/>
  <c r="AT37" i="6"/>
  <c r="AS37" i="6"/>
  <c r="AR37" i="6"/>
  <c r="AQ37" i="6"/>
  <c r="AP37" i="6"/>
  <c r="AO37" i="6"/>
  <c r="AN37" i="6"/>
  <c r="AM37" i="6"/>
  <c r="AL37" i="6"/>
  <c r="AK37" i="6"/>
  <c r="AJ37" i="6"/>
  <c r="AI37" i="6"/>
  <c r="AH37" i="6"/>
  <c r="AG37" i="6"/>
  <c r="AF37" i="6"/>
  <c r="AE37" i="6"/>
  <c r="AD37" i="6"/>
  <c r="AC37" i="6"/>
  <c r="AB37" i="6"/>
  <c r="AA37" i="6"/>
  <c r="Z37" i="6"/>
  <c r="Y37" i="6"/>
  <c r="X37" i="6"/>
  <c r="W37" i="6"/>
  <c r="V37" i="6"/>
  <c r="U37" i="6"/>
  <c r="T37" i="6"/>
  <c r="S37"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AW33" i="6"/>
  <c r="AV33" i="6"/>
  <c r="AU33"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AX26" i="6" s="1"/>
  <c r="AZ26" i="6" s="1"/>
  <c r="AW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W25" i="6"/>
  <c r="V25" i="6"/>
  <c r="U25" i="6"/>
  <c r="T25" i="6"/>
  <c r="S25" i="6"/>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AW21" i="6"/>
  <c r="AV21" i="6"/>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AW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AX18" i="6" s="1"/>
  <c r="AZ18" i="6" s="1"/>
  <c r="S19" i="6"/>
  <c r="B18" i="6"/>
  <c r="B20" i="6" s="1"/>
  <c r="B22" i="6" s="1"/>
  <c r="B24" i="6" s="1"/>
  <c r="B26" i="6" s="1"/>
  <c r="B28" i="6" s="1"/>
  <c r="B30" i="6" s="1"/>
  <c r="B32" i="6" s="1"/>
  <c r="B34" i="6" s="1"/>
  <c r="B36" i="6" s="1"/>
  <c r="B38" i="6" s="1"/>
  <c r="B40" i="6" s="1"/>
  <c r="B42" i="6" s="1"/>
  <c r="B44" i="6" s="1"/>
  <c r="B46" i="6" s="1"/>
  <c r="B48" i="6" s="1"/>
  <c r="B50" i="6" s="1"/>
  <c r="AW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AA14" i="6"/>
  <c r="AA15" i="6" s="1"/>
  <c r="Z14" i="6"/>
  <c r="Z15" i="6" s="1"/>
  <c r="AW13" i="6"/>
  <c r="AW14" i="6" s="1"/>
  <c r="AW15" i="6" s="1"/>
  <c r="AV13" i="6"/>
  <c r="AV14" i="6" s="1"/>
  <c r="AV15" i="6" s="1"/>
  <c r="AU13" i="6"/>
  <c r="AU14" i="6" s="1"/>
  <c r="AU15" i="6" s="1"/>
  <c r="AX11" i="6"/>
  <c r="S7" i="6"/>
  <c r="S6" i="6"/>
  <c r="AA2" i="6"/>
  <c r="AO14" i="6" s="1"/>
  <c r="AO15" i="6" s="1"/>
  <c r="AH13" i="7" l="1"/>
  <c r="AO13" i="7"/>
  <c r="AP13" i="7"/>
  <c r="AH13" i="6"/>
  <c r="AI13" i="6"/>
  <c r="Z13" i="7"/>
  <c r="AG13" i="7"/>
  <c r="AK13" i="6"/>
  <c r="AC14" i="6"/>
  <c r="AC15" i="6" s="1"/>
  <c r="AD14" i="6"/>
  <c r="AD15" i="6" s="1"/>
  <c r="AJ13" i="6"/>
  <c r="AB14" i="6"/>
  <c r="AB15" i="6" s="1"/>
  <c r="AO13" i="6"/>
  <c r="BA7" i="6"/>
  <c r="AP13" i="6"/>
  <c r="AH14" i="6"/>
  <c r="AH15" i="6" s="1"/>
  <c r="S13" i="6"/>
  <c r="AJ14" i="6"/>
  <c r="AJ15" i="6" s="1"/>
  <c r="AS13" i="6"/>
  <c r="AK14" i="6"/>
  <c r="AK15" i="6" s="1"/>
  <c r="U13" i="6"/>
  <c r="AL14" i="6"/>
  <c r="AL15" i="6" s="1"/>
  <c r="Y13" i="6"/>
  <c r="AP14" i="6"/>
  <c r="AP15" i="6" s="1"/>
  <c r="Z13" i="6"/>
  <c r="AQ14" i="6"/>
  <c r="AQ15" i="6" s="1"/>
  <c r="AX42" i="6"/>
  <c r="AZ42" i="6" s="1"/>
  <c r="S14" i="7"/>
  <c r="S15" i="7" s="1"/>
  <c r="AA13" i="6"/>
  <c r="S14" i="6"/>
  <c r="S15" i="6" s="1"/>
  <c r="AR14" i="6"/>
  <c r="AR15" i="6" s="1"/>
  <c r="AX30" i="6"/>
  <c r="AZ30" i="6" s="1"/>
  <c r="AX36" i="6"/>
  <c r="AZ36" i="6" s="1"/>
  <c r="Z14" i="7"/>
  <c r="Z15" i="7" s="1"/>
  <c r="AQ13" i="6"/>
  <c r="AI14" i="6"/>
  <c r="AI15" i="6" s="1"/>
  <c r="AR13" i="6"/>
  <c r="T13" i="6"/>
  <c r="AB13" i="6"/>
  <c r="T14" i="6"/>
  <c r="T15" i="6" s="1"/>
  <c r="AS14" i="6"/>
  <c r="AS15" i="6" s="1"/>
  <c r="AA14" i="7"/>
  <c r="AA15" i="7" s="1"/>
  <c r="AC13" i="6"/>
  <c r="U14" i="6"/>
  <c r="U15" i="6" s="1"/>
  <c r="AT14" i="6"/>
  <c r="AT15" i="6" s="1"/>
  <c r="AH14" i="7"/>
  <c r="AH15" i="7" s="1"/>
  <c r="AG13" i="6"/>
  <c r="V14" i="6"/>
  <c r="V15" i="6" s="1"/>
  <c r="AI14" i="7"/>
  <c r="AI15" i="7" s="1"/>
  <c r="AX24" i="6"/>
  <c r="AZ24" i="6" s="1"/>
  <c r="AX16" i="7"/>
  <c r="AX38" i="6"/>
  <c r="AZ38" i="6" s="1"/>
  <c r="AX44" i="6"/>
  <c r="AZ44" i="6" s="1"/>
  <c r="F62" i="6"/>
  <c r="AX26" i="7"/>
  <c r="AZ26" i="7" s="1"/>
  <c r="AX32" i="7"/>
  <c r="AZ32" i="7" s="1"/>
  <c r="AX36" i="7"/>
  <c r="AZ36" i="7" s="1"/>
  <c r="AX42" i="7"/>
  <c r="AZ42" i="7" s="1"/>
  <c r="AX48" i="7"/>
  <c r="AZ48" i="7" s="1"/>
  <c r="AX28" i="6"/>
  <c r="AZ28" i="6" s="1"/>
  <c r="AX32" i="6"/>
  <c r="AZ32" i="6" s="1"/>
  <c r="H62" i="6"/>
  <c r="AX30" i="7"/>
  <c r="AZ30" i="7" s="1"/>
  <c r="AX46" i="7"/>
  <c r="AZ46" i="7" s="1"/>
  <c r="AX50" i="6"/>
  <c r="AZ50" i="6" s="1"/>
  <c r="AX20" i="6"/>
  <c r="AZ20" i="6" s="1"/>
  <c r="AX48" i="6"/>
  <c r="AZ48" i="6" s="1"/>
  <c r="AX28" i="7"/>
  <c r="AZ28" i="7" s="1"/>
  <c r="AX34" i="7"/>
  <c r="AZ34" i="7" s="1"/>
  <c r="AX40" i="7"/>
  <c r="AZ40" i="7" s="1"/>
  <c r="AX50" i="7"/>
  <c r="AZ50" i="7" s="1"/>
  <c r="AX18" i="7"/>
  <c r="AX24" i="7"/>
  <c r="AX40" i="6"/>
  <c r="AZ40" i="6" s="1"/>
  <c r="AX46" i="6"/>
  <c r="AZ46" i="6" s="1"/>
  <c r="AX38" i="7"/>
  <c r="AZ38" i="7" s="1"/>
  <c r="AX44" i="7"/>
  <c r="AZ44" i="7" s="1"/>
  <c r="AX16" i="6"/>
  <c r="AX22" i="6"/>
  <c r="AZ22" i="6" s="1"/>
  <c r="AX34" i="6"/>
  <c r="AZ34" i="6" s="1"/>
  <c r="AX20" i="7"/>
  <c r="AZ20" i="7" s="1"/>
  <c r="H58" i="7" s="1"/>
  <c r="AX22" i="7"/>
  <c r="AZ22" i="7" s="1"/>
  <c r="F58" i="7"/>
  <c r="AZ16" i="7"/>
  <c r="N72" i="7"/>
  <c r="F59" i="7"/>
  <c r="F60" i="7"/>
  <c r="AZ24" i="7"/>
  <c r="H60" i="7" s="1"/>
  <c r="S13" i="7"/>
  <c r="AA13" i="7"/>
  <c r="AI13" i="7"/>
  <c r="AQ13" i="7"/>
  <c r="T14" i="7"/>
  <c r="T15" i="7" s="1"/>
  <c r="AB14" i="7"/>
  <c r="AB15" i="7" s="1"/>
  <c r="AJ14" i="7"/>
  <c r="AJ15" i="7" s="1"/>
  <c r="AR14" i="7"/>
  <c r="AR15" i="7" s="1"/>
  <c r="T13" i="7"/>
  <c r="AB13" i="7"/>
  <c r="AJ13" i="7"/>
  <c r="AR13" i="7"/>
  <c r="U14" i="7"/>
  <c r="U15" i="7" s="1"/>
  <c r="AC14" i="7"/>
  <c r="AC15" i="7" s="1"/>
  <c r="AK14" i="7"/>
  <c r="AK15" i="7" s="1"/>
  <c r="AS14" i="7"/>
  <c r="AS15" i="7" s="1"/>
  <c r="U13" i="7"/>
  <c r="AC13" i="7"/>
  <c r="AK13" i="7"/>
  <c r="AS13" i="7"/>
  <c r="V14" i="7"/>
  <c r="V15" i="7" s="1"/>
  <c r="AD14" i="7"/>
  <c r="AD15" i="7" s="1"/>
  <c r="AL14" i="7"/>
  <c r="AL15" i="7" s="1"/>
  <c r="AT14" i="7"/>
  <c r="AT15" i="7" s="1"/>
  <c r="V13" i="7"/>
  <c r="AD13" i="7"/>
  <c r="AE14" i="7"/>
  <c r="AE15" i="7" s="1"/>
  <c r="W13" i="7"/>
  <c r="AE13" i="7"/>
  <c r="AM13" i="7"/>
  <c r="X14" i="7"/>
  <c r="X15" i="7" s="1"/>
  <c r="AF14" i="7"/>
  <c r="AF15" i="7" s="1"/>
  <c r="AN14" i="7"/>
  <c r="AN15" i="7" s="1"/>
  <c r="AL13" i="7"/>
  <c r="AT13" i="7"/>
  <c r="W14" i="7"/>
  <c r="W15" i="7" s="1"/>
  <c r="AM14" i="7"/>
  <c r="AM15" i="7" s="1"/>
  <c r="X13" i="7"/>
  <c r="AF13" i="7"/>
  <c r="AN13" i="7"/>
  <c r="Y14" i="7"/>
  <c r="Y15" i="7" s="1"/>
  <c r="AG14" i="7"/>
  <c r="AG15" i="7" s="1"/>
  <c r="AZ16" i="6"/>
  <c r="N72" i="6"/>
  <c r="AD13" i="6"/>
  <c r="AT13" i="6"/>
  <c r="AE14" i="6"/>
  <c r="AE15" i="6" s="1"/>
  <c r="AM14" i="6"/>
  <c r="AM15" i="6" s="1"/>
  <c r="W13" i="6"/>
  <c r="V13" i="6"/>
  <c r="AL13" i="6"/>
  <c r="W14" i="6"/>
  <c r="W15" i="6" s="1"/>
  <c r="AE13" i="6"/>
  <c r="AM13" i="6"/>
  <c r="X14" i="6"/>
  <c r="X15" i="6" s="1"/>
  <c r="AF14" i="6"/>
  <c r="AF15" i="6" s="1"/>
  <c r="AN14" i="6"/>
  <c r="AN15" i="6" s="1"/>
  <c r="X13" i="6"/>
  <c r="AF13" i="6"/>
  <c r="AN13" i="6"/>
  <c r="Y14" i="6"/>
  <c r="Y15" i="6" s="1"/>
  <c r="AG14" i="6"/>
  <c r="AG15" i="6" s="1"/>
  <c r="AX52" i="7" l="1"/>
  <c r="AZ18" i="7"/>
  <c r="H59" i="7" s="1"/>
  <c r="H62" i="7" s="1"/>
  <c r="AZ52" i="6"/>
  <c r="AX52" i="6"/>
  <c r="AZ52" i="7"/>
  <c r="F62" i="7"/>
  <c r="O73" i="1" l="1"/>
  <c r="M73" i="1"/>
  <c r="K73" i="1"/>
  <c r="I73" i="1"/>
  <c r="G73" i="1"/>
  <c r="E73" i="1"/>
  <c r="O72" i="1"/>
  <c r="M72" i="1"/>
  <c r="K72" i="1"/>
  <c r="I72" i="1"/>
  <c r="G72" i="1"/>
  <c r="E72" i="1"/>
  <c r="O71" i="1"/>
  <c r="M71" i="1"/>
  <c r="K71" i="1"/>
  <c r="I71" i="1"/>
  <c r="G71" i="1"/>
  <c r="E71" i="1"/>
  <c r="M74" i="1" l="1"/>
  <c r="O74" i="1"/>
  <c r="I74" i="1"/>
  <c r="K74" i="1"/>
  <c r="L52" i="1" l="1"/>
  <c r="L55" i="1" s="1"/>
  <c r="J52" i="1"/>
  <c r="J55" i="1" s="1"/>
  <c r="H52" i="1"/>
  <c r="H55" i="1" s="1"/>
  <c r="F52" i="1"/>
  <c r="F55" i="1" s="1"/>
  <c r="D52" i="1"/>
  <c r="D55" i="1" s="1"/>
  <c r="C52" i="1"/>
  <c r="C55" i="1" s="1"/>
</calcChain>
</file>

<file path=xl/sharedStrings.xml><?xml version="1.0" encoding="utf-8"?>
<sst xmlns="http://schemas.openxmlformats.org/spreadsheetml/2006/main" count="1198" uniqueCount="561">
  <si>
    <t>　従業者、設備、備品及び会計に関する諸記録を整備している。</t>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</si>
  <si>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2"/>
  </si>
  <si>
    <t>　全ての従業者について、タイムカード等により、勤務実績が分かるようにしている。</t>
    <rPh sb="4" eb="7">
      <t>ジュウギョウシャ</t>
    </rPh>
    <phoneticPr fontId="2"/>
  </si>
  <si>
    <t>常勤・非常勤　計</t>
    <phoneticPr fontId="2"/>
  </si>
  <si>
    <t>問２</t>
    <phoneticPr fontId="2"/>
  </si>
  <si>
    <t>問１</t>
    <phoneticPr fontId="2"/>
  </si>
  <si>
    <t>問３</t>
    <phoneticPr fontId="2"/>
  </si>
  <si>
    <t xml:space="preserve"> 介護保険事業所番号</t>
  </si>
  <si>
    <t>フリガナ</t>
  </si>
  <si>
    <t>　</t>
  </si>
  <si>
    <t>名　　称</t>
  </si>
  <si>
    <t>所在地</t>
  </si>
  <si>
    <t>〒</t>
  </si>
  <si>
    <t>点検日</t>
  </si>
  <si>
    <t xml:space="preserve">点検者（職・氏名）　※原則として管理者が行ってください。　　          　　           </t>
  </si>
  <si>
    <t>Ⅰ　人員基準について</t>
  </si>
  <si>
    <t xml:space="preserve"> </t>
  </si>
  <si>
    <t>（２）　管理者の職務について　　　　　　　　　　　　　　　　　　　　　　　　　　　　　　　　 　　　　</t>
  </si>
  <si>
    <t>問１</t>
  </si>
  <si>
    <t>問２</t>
  </si>
  <si>
    <t>（３）　管理者の責務</t>
  </si>
  <si>
    <t>常勤専従</t>
  </si>
  <si>
    <t>常勤兼務</t>
  </si>
  <si>
    <t>常勤　計　※</t>
  </si>
  <si>
    <t>非常勤専従</t>
  </si>
  <si>
    <t>非常勤兼務</t>
  </si>
  <si>
    <t>事
業
所</t>
    <rPh sb="0" eb="1">
      <t>コト</t>
    </rPh>
    <rPh sb="2" eb="3">
      <t>ギョウ</t>
    </rPh>
    <rPh sb="4" eb="5">
      <t>ショ</t>
    </rPh>
    <phoneticPr fontId="2"/>
  </si>
  <si>
    <t>管理者氏名</t>
    <phoneticPr fontId="2"/>
  </si>
  <si>
    <t>当該事業所で
兼務する職種</t>
    <phoneticPr fontId="2"/>
  </si>
  <si>
    <t>　　 注意</t>
    <phoneticPr fontId="2"/>
  </si>
  <si>
    <t>　　注意</t>
    <phoneticPr fontId="2"/>
  </si>
  <si>
    <t>Ⅱ　運営基準について</t>
  </si>
  <si>
    <t>（２） 提供拒否の禁止</t>
  </si>
  <si>
    <t>（３）　営業日及び営業時間</t>
  </si>
  <si>
    <t>（５）　通常の事業の実施地域</t>
  </si>
  <si>
    <t>（３）　市町村への通知に係る記録</t>
  </si>
  <si>
    <t>　サービス担当者会議等において、利用者の個人情報を用いる場合は利用者の同意を、利用者の家族の個人情報を用いる場合は当該家族の同意を、あらかじめ文書により得ている。</t>
    <phoneticPr fontId="2"/>
  </si>
  <si>
    <t>Ⅲ　介護報酬の算定について</t>
  </si>
  <si>
    <t>以上で終了です。お疲れさまでした。</t>
    <rPh sb="0" eb="2">
      <t>イジョウ</t>
    </rPh>
    <rPh sb="3" eb="5">
      <t>シュウリョウ</t>
    </rPh>
    <rPh sb="9" eb="10">
      <t>ツカ</t>
    </rPh>
    <phoneticPr fontId="2"/>
  </si>
  <si>
    <t>●</t>
    <phoneticPr fontId="2"/>
  </si>
  <si>
    <t>問１</t>
    <phoneticPr fontId="2"/>
  </si>
  <si>
    <t>問２</t>
    <phoneticPr fontId="2"/>
  </si>
  <si>
    <t>問３</t>
    <phoneticPr fontId="2"/>
  </si>
  <si>
    <t>問４</t>
    <phoneticPr fontId="2"/>
  </si>
  <si>
    <t>問５</t>
    <phoneticPr fontId="2"/>
  </si>
  <si>
    <t>問６</t>
    <phoneticPr fontId="2"/>
  </si>
  <si>
    <t>問1</t>
    <rPh sb="0" eb="1">
      <t>ト</t>
    </rPh>
    <phoneticPr fontId="2"/>
  </si>
  <si>
    <t>問 １</t>
    <phoneticPr fontId="2"/>
  </si>
  <si>
    <t>Ａ ： 常勤専従　　　　　Ｂ ： 常勤兼務</t>
    <phoneticPr fontId="2"/>
  </si>
  <si>
    <t>回答欄</t>
    <rPh sb="0" eb="2">
      <t>カイトウ</t>
    </rPh>
    <rPh sb="2" eb="3">
      <t>ラン</t>
    </rPh>
    <phoneticPr fontId="2"/>
  </si>
  <si>
    <t>（１）　事業の目的及び運営の方針並びに事業所の名称及び所在地</t>
    <rPh sb="16" eb="17">
      <t>ナラ</t>
    </rPh>
    <rPh sb="19" eb="22">
      <t>ジギョウショ</t>
    </rPh>
    <rPh sb="23" eb="25">
      <t>メイショウ</t>
    </rPh>
    <rPh sb="25" eb="26">
      <t>オヨ</t>
    </rPh>
    <rPh sb="27" eb="30">
      <t>ショザイチ</t>
    </rPh>
    <phoneticPr fontId="2"/>
  </si>
  <si>
    <t>（２）　従業者の職種、員数及び職務内容（員数は最新の数である。）</t>
    <rPh sb="4" eb="7">
      <t>ジュウギョウシャ</t>
    </rPh>
    <rPh sb="20" eb="22">
      <t>インスウ</t>
    </rPh>
    <rPh sb="21" eb="22">
      <t>カズ</t>
    </rPh>
    <rPh sb="23" eb="25">
      <t>サイシン</t>
    </rPh>
    <rPh sb="26" eb="27">
      <t>カズ</t>
    </rPh>
    <phoneticPr fontId="2"/>
  </si>
  <si>
    <t>適切に実施できていなかった項目については、速やかに改善してください。</t>
    <rPh sb="3" eb="5">
      <t>ジッシ</t>
    </rPh>
    <phoneticPr fontId="2"/>
  </si>
  <si>
    <t>　　（２） 偽りその他不正の行為によって保険給付の支給を受け、又は受けようとしたとき。</t>
    <phoneticPr fontId="2"/>
  </si>
  <si>
    <t>　管理者は、当該指定介護予防支援事業所の担当職員その他の従業者の管理、指定介護予防支援の利用の申込みに係る調整、業務の実施状況の把握その他の管理を一元的に行っている。</t>
    <rPh sb="10" eb="12">
      <t>カイゴ</t>
    </rPh>
    <rPh sb="12" eb="14">
      <t>ヨボウ</t>
    </rPh>
    <rPh sb="14" eb="16">
      <t>シエン</t>
    </rPh>
    <rPh sb="20" eb="22">
      <t>タントウ</t>
    </rPh>
    <rPh sb="22" eb="24">
      <t>ショクイン</t>
    </rPh>
    <phoneticPr fontId="2"/>
  </si>
  <si>
    <t>（１）　管理者</t>
    <phoneticPr fontId="2"/>
  </si>
  <si>
    <t>（４）　担当職員</t>
    <rPh sb="4" eb="6">
      <t>タントウ</t>
    </rPh>
    <rPh sb="6" eb="8">
      <t>ショクイン</t>
    </rPh>
    <phoneticPr fontId="2"/>
  </si>
  <si>
    <t>問５</t>
    <phoneticPr fontId="2"/>
  </si>
  <si>
    <t>問６</t>
  </si>
  <si>
    <t>　管理者が事業所に不在となる場合であっても、その他の従業者等を通じ、利用者が適切に管理者に連絡が取れる体制をとっている。</t>
    <rPh sb="1" eb="4">
      <t>カンリシャ</t>
    </rPh>
    <rPh sb="5" eb="8">
      <t>ジギョウショ</t>
    </rPh>
    <rPh sb="9" eb="11">
      <t>フザイ</t>
    </rPh>
    <rPh sb="14" eb="16">
      <t>バアイ</t>
    </rPh>
    <rPh sb="24" eb="25">
      <t>タ</t>
    </rPh>
    <rPh sb="26" eb="30">
      <t>ジュウギョウシャトウ</t>
    </rPh>
    <rPh sb="31" eb="32">
      <t>ツウ</t>
    </rPh>
    <rPh sb="34" eb="37">
      <t>リヨウシャ</t>
    </rPh>
    <rPh sb="38" eb="40">
      <t>テキセツ</t>
    </rPh>
    <rPh sb="41" eb="44">
      <t>カンリシャ</t>
    </rPh>
    <rPh sb="45" eb="47">
      <t>レンラク</t>
    </rPh>
    <rPh sb="48" eb="49">
      <t>ト</t>
    </rPh>
    <rPh sb="51" eb="53">
      <t>タイセイ</t>
    </rPh>
    <phoneticPr fontId="2"/>
  </si>
  <si>
    <t>　指定介護予防支援の提供に当たる必要な数の保健師その他の指定介護予防支援に関する知識を有する職員（以下「担当職員」という。）の雇用の際に資格を確認するとともに、免許証及び資格証等の写しを事業所に保管している。</t>
    <rPh sb="68" eb="70">
      <t>シカク</t>
    </rPh>
    <rPh sb="80" eb="83">
      <t>メンキョショウ</t>
    </rPh>
    <rPh sb="83" eb="84">
      <t>オヨ</t>
    </rPh>
    <rPh sb="85" eb="87">
      <t>シカク</t>
    </rPh>
    <rPh sb="87" eb="88">
      <t>ショウ</t>
    </rPh>
    <rPh sb="88" eb="89">
      <t>トウ</t>
    </rPh>
    <rPh sb="90" eb="91">
      <t>ウツ</t>
    </rPh>
    <rPh sb="93" eb="96">
      <t>ジギョウショ</t>
    </rPh>
    <phoneticPr fontId="2"/>
  </si>
  <si>
    <t>　正当な理由なく指定介護予防支援の提供を拒んでいない。</t>
    <phoneticPr fontId="2"/>
  </si>
  <si>
    <t>　指定介護予防支援の提供を求められた場合には、その者の提示する被保険者証によって、被保険者資格、要支援認定の有無及び要支援認定の有効期間を確認している。</t>
    <rPh sb="49" eb="51">
      <t>シエン</t>
    </rPh>
    <rPh sb="69" eb="71">
      <t>カクニン</t>
    </rPh>
    <phoneticPr fontId="2"/>
  </si>
  <si>
    <t>　被保険者の要支援認定に係る申請について、利用申込者の意思を踏まえ、必要な協力を行っている。</t>
    <rPh sb="7" eb="9">
      <t>シエン</t>
    </rPh>
    <phoneticPr fontId="2"/>
  </si>
  <si>
    <t>　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る。</t>
    <rPh sb="3" eb="5">
      <t>カイゴ</t>
    </rPh>
    <rPh sb="5" eb="7">
      <t>ヨボウ</t>
    </rPh>
    <phoneticPr fontId="2"/>
  </si>
  <si>
    <t>　要支援認定の更新の申請が、遅くとも当該利用者が受けている要支援認定の有効期間の満了日の３０日前には行われるよう、必要な援助を行っている。</t>
    <phoneticPr fontId="2"/>
  </si>
  <si>
    <t>　提供した指定介護予防支援について利用料の支払を受けた場合（※）は、当該利用料の額等を記載した指定介護予防支援提供証明書を利用者に対して交付している。
（※法定代理受領分以外で償還払いとなるケース。こうした利用者がいない場合は斜線を引いてください。）</t>
    <rPh sb="7" eb="9">
      <t>カイゴ</t>
    </rPh>
    <rPh sb="9" eb="11">
      <t>ヨボウ</t>
    </rPh>
    <rPh sb="65" eb="66">
      <t>タイ</t>
    </rPh>
    <rPh sb="68" eb="70">
      <t>コウフ</t>
    </rPh>
    <phoneticPr fontId="2"/>
  </si>
  <si>
    <t>　委託に当たっては、適切かつ効率的に指定介護予防支援の業務が実施できるよう委託する業務の範囲や業務量について配慮している。</t>
    <phoneticPr fontId="2"/>
  </si>
  <si>
    <t>　委託する指定居宅介護支援事業者は、指定介護予防支援の業務に関する知識及び能力を有する介護支援専門員が従事する指定居宅介護支援事業者としている。</t>
    <rPh sb="1" eb="3">
      <t>イタク</t>
    </rPh>
    <rPh sb="5" eb="7">
      <t>シテイ</t>
    </rPh>
    <rPh sb="7" eb="9">
      <t>キョタク</t>
    </rPh>
    <rPh sb="9" eb="11">
      <t>カイゴ</t>
    </rPh>
    <rPh sb="11" eb="13">
      <t>シエン</t>
    </rPh>
    <rPh sb="13" eb="16">
      <t>ジギョウシャ</t>
    </rPh>
    <rPh sb="18" eb="20">
      <t>シテイ</t>
    </rPh>
    <rPh sb="20" eb="22">
      <t>カイゴ</t>
    </rPh>
    <rPh sb="22" eb="24">
      <t>ヨボウ</t>
    </rPh>
    <rPh sb="24" eb="26">
      <t>シエン</t>
    </rPh>
    <rPh sb="27" eb="29">
      <t>ギョウム</t>
    </rPh>
    <rPh sb="30" eb="31">
      <t>カン</t>
    </rPh>
    <rPh sb="33" eb="35">
      <t>チシキ</t>
    </rPh>
    <rPh sb="35" eb="36">
      <t>オヨ</t>
    </rPh>
    <rPh sb="37" eb="39">
      <t>ノウリョク</t>
    </rPh>
    <rPh sb="40" eb="41">
      <t>ユウ</t>
    </rPh>
    <rPh sb="43" eb="45">
      <t>カイゴ</t>
    </rPh>
    <rPh sb="45" eb="47">
      <t>シエン</t>
    </rPh>
    <rPh sb="47" eb="50">
      <t>センモンイン</t>
    </rPh>
    <rPh sb="51" eb="53">
      <t>ジュウジ</t>
    </rPh>
    <rPh sb="55" eb="57">
      <t>シテイ</t>
    </rPh>
    <rPh sb="57" eb="59">
      <t>キョタク</t>
    </rPh>
    <rPh sb="59" eb="61">
      <t>カイゴ</t>
    </rPh>
    <rPh sb="61" eb="63">
      <t>シエン</t>
    </rPh>
    <rPh sb="63" eb="66">
      <t>ジギョウシャ</t>
    </rPh>
    <phoneticPr fontId="2"/>
  </si>
  <si>
    <t>問６</t>
    <rPh sb="0" eb="1">
      <t>トイ</t>
    </rPh>
    <phoneticPr fontId="2"/>
  </si>
  <si>
    <t>問７</t>
  </si>
  <si>
    <t>　要支援認定を受けている利用者が要介護認定を受けた場合その他利用者からの申出があった場合には、当該利用者に対し、直近の介護予防サービス計画及びその実施状況に関する書類を交付している。</t>
    <rPh sb="2" eb="4">
      <t>シエン</t>
    </rPh>
    <rPh sb="17" eb="19">
      <t>カイゴ</t>
    </rPh>
    <phoneticPr fontId="2"/>
  </si>
  <si>
    <t>　指定介護予防支援の提供を受けている利用者が次のいずれかに該当する場合は、遅滞なく、意見を付してその旨を市町村に通知している。</t>
    <rPh sb="3" eb="5">
      <t>カイゴ</t>
    </rPh>
    <rPh sb="5" eb="7">
      <t>ヨボウ</t>
    </rPh>
    <phoneticPr fontId="2"/>
  </si>
  <si>
    <t>　　（１） 正当な理由なしに介護給付等対象サービスの利用に関する指示に従わないこと
　　　　等により、要支援状態の程度を増進させたと認められるとき。</t>
    <rPh sb="52" eb="54">
      <t>シエン</t>
    </rPh>
    <phoneticPr fontId="2"/>
  </si>
  <si>
    <t>（４）　指定介護予防支援の提供方法、内容及び利用料その他の費用の
    　 額(利用者の相談を受ける場所、課題分析の手順等）</t>
    <rPh sb="6" eb="8">
      <t>カイゴ</t>
    </rPh>
    <rPh sb="8" eb="10">
      <t>ヨボウ</t>
    </rPh>
    <phoneticPr fontId="2"/>
  </si>
  <si>
    <t>　指定介護予防支援事業所ごとに、当該指定介護予防支援事業所の担当職員に指定介護予防支援の業務を担当させている。（ただし、担当職員の補助業務については、この限りではありません。）</t>
    <rPh sb="3" eb="5">
      <t>カイゴ</t>
    </rPh>
    <rPh sb="5" eb="7">
      <t>ヨボウ</t>
    </rPh>
    <rPh sb="30" eb="32">
      <t>タントウ</t>
    </rPh>
    <rPh sb="32" eb="34">
      <t>ショクイン</t>
    </rPh>
    <phoneticPr fontId="2"/>
  </si>
  <si>
    <t>　担当職員の資質の向上のために、その研修の機会を確保している。</t>
    <phoneticPr fontId="2"/>
  </si>
  <si>
    <t>　担当職員の清潔の保持及び健康状態について、必要な管理を行っている。</t>
    <phoneticPr fontId="2"/>
  </si>
  <si>
    <t>　指定介護予防支援事業所の見やすい場所に、運営規程の概要、担当職員の勤務の体制その他の利用申込者のサービスの選択に資すると認められる重要事項の最新の情報を掲示している。</t>
    <rPh sb="3" eb="7">
      <t>カイゴヨボウ</t>
    </rPh>
    <rPh sb="29" eb="33">
      <t>タントウショクイン</t>
    </rPh>
    <rPh sb="71" eb="73">
      <t>サイシン</t>
    </rPh>
    <rPh sb="74" eb="76">
      <t>ジョウホウ</t>
    </rPh>
    <phoneticPr fontId="2"/>
  </si>
  <si>
    <t>　自ら提供した指定介護予防支援又は自らが介護予防サービス計画に位置付けた指定介護予防サービス等に対する利用者及びその家族からの苦情に迅速かつ適切に対応している。</t>
    <rPh sb="9" eb="13">
      <t>カイゴヨボウ</t>
    </rPh>
    <rPh sb="20" eb="24">
      <t>カイゴヨボウ</t>
    </rPh>
    <rPh sb="38" eb="42">
      <t>カイゴヨボウ</t>
    </rPh>
    <phoneticPr fontId="2"/>
  </si>
  <si>
    <t>　自ら提供した指定介護予防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9" eb="13">
      <t>カイゴヨボウ</t>
    </rPh>
    <phoneticPr fontId="2"/>
  </si>
  <si>
    <t>　指定介護予防支援等に対する利用者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3" eb="7">
      <t>カイゴヨボウ</t>
    </rPh>
    <rPh sb="60" eb="64">
      <t>カイゴヨボウ</t>
    </rPh>
    <phoneticPr fontId="2"/>
  </si>
  <si>
    <t>　事業所ごとに経理を区分するとともに、指定介護予防支援の事業の会計とその他の事業の会計を区分している。</t>
    <phoneticPr fontId="2"/>
  </si>
  <si>
    <t>　介護予防の効果を最大限に発揮し、利用者が生活機能の改善を実現するための適切なサービスを選択できるよう、目標志向型の介護予防サービス計画を策定している。</t>
    <phoneticPr fontId="2"/>
  </si>
  <si>
    <t>　自らその提供する指定介護予防支援の質の評価を行い、常にその改善を図っている。</t>
    <phoneticPr fontId="2"/>
  </si>
  <si>
    <t>問３</t>
    <rPh sb="0" eb="1">
      <t>トイ</t>
    </rPh>
    <phoneticPr fontId="2"/>
  </si>
  <si>
    <t>　管理者は、担当職員に介護予防サービス計画の作成に関する業務を担当させている。</t>
    <phoneticPr fontId="2"/>
  </si>
  <si>
    <t>　指定介護予防支援の提供に当たっては、懇切丁寧に行うことを旨とし、利用者又はその家族に対し、サービスの提供方法等について、理解しやすいように説明を行っている。</t>
    <phoneticPr fontId="2"/>
  </si>
  <si>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t>
    <phoneticPr fontId="2"/>
  </si>
  <si>
    <t>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t>
    <phoneticPr fontId="2"/>
  </si>
  <si>
    <t>　担当職員は、介護予防サービス計画に位置づけた期間が終了するときは、当該計画の目標の達成状況について評価している。</t>
    <phoneticPr fontId="2"/>
  </si>
  <si>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2"/>
  </si>
  <si>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t>
    <phoneticPr fontId="2"/>
  </si>
  <si>
    <t>　利用者による主体的な取組を支援し、常に利用者の生活機能の向上に対する意欲を高めるよう支援している。</t>
    <phoneticPr fontId="2"/>
  </si>
  <si>
    <t>　具体的な日常生活における行為について、利用者の状態の特性を踏まえた目標を、期間を定めて設定し、利用者、サービス提供者等とともに目標を共有している。</t>
    <phoneticPr fontId="2"/>
  </si>
  <si>
    <t>　利用者の自立を最大限に引き出す支援を行うことを基本とし、利用者のできる行為は可能な限り本人が行うよう配慮している。</t>
    <phoneticPr fontId="2"/>
  </si>
  <si>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t>
    <phoneticPr fontId="2"/>
  </si>
  <si>
    <t>　機能の改善の後についてもその状態の維持への支援に努めている。</t>
    <rPh sb="1" eb="3">
      <t>キノウ</t>
    </rPh>
    <rPh sb="4" eb="6">
      <t>カイゼン</t>
    </rPh>
    <rPh sb="7" eb="8">
      <t>ノチ</t>
    </rPh>
    <rPh sb="15" eb="17">
      <t>ジョウタイ</t>
    </rPh>
    <rPh sb="18" eb="20">
      <t>イジ</t>
    </rPh>
    <rPh sb="22" eb="24">
      <t>シエン</t>
    </rPh>
    <rPh sb="25" eb="26">
      <t>ツト</t>
    </rPh>
    <phoneticPr fontId="2"/>
  </si>
  <si>
    <t>　介護予防サービス計画の策定に当たっては、利用者の個別性を重視した効果的なものとしている。</t>
    <phoneticPr fontId="2"/>
  </si>
  <si>
    <t>　地域支援事業（法第115条の45に規定する地域支援事業をいう。）及び介護給付（法第18条第１号に規定する介護給付をいう。）と連続性及び一貫性を持った支援を行うよう配慮している。</t>
    <phoneticPr fontId="2"/>
  </si>
  <si>
    <t>要支援１</t>
    <rPh sb="0" eb="3">
      <t>ヨウシエン</t>
    </rPh>
    <phoneticPr fontId="2"/>
  </si>
  <si>
    <t>問２</t>
    <rPh sb="0" eb="1">
      <t>トイ</t>
    </rPh>
    <phoneticPr fontId="2"/>
  </si>
  <si>
    <t>（５）　担当職員の配置状況</t>
    <rPh sb="4" eb="6">
      <t>タントウ</t>
    </rPh>
    <rPh sb="6" eb="8">
      <t>ショクイン</t>
    </rPh>
    <phoneticPr fontId="2"/>
  </si>
  <si>
    <t>（１）　介護予防支援費</t>
    <rPh sb="4" eb="6">
      <t>カイゴ</t>
    </rPh>
    <rPh sb="6" eb="8">
      <t>ヨボウ</t>
    </rPh>
    <rPh sb="8" eb="10">
      <t>シエン</t>
    </rPh>
    <rPh sb="10" eb="11">
      <t>ヒ</t>
    </rPh>
    <phoneticPr fontId="2"/>
  </si>
  <si>
    <t>（２）　初回加算</t>
    <rPh sb="4" eb="6">
      <t>ショカイ</t>
    </rPh>
    <rPh sb="6" eb="8">
      <t>カサン</t>
    </rPh>
    <phoneticPr fontId="2"/>
  </si>
  <si>
    <t>　○担当職員を交代（増員・減員を含む）する場合、「変更届」の提出が必要です。</t>
    <rPh sb="2" eb="4">
      <t>タントウ</t>
    </rPh>
    <rPh sb="4" eb="6">
      <t>ショクイン</t>
    </rPh>
    <rPh sb="7" eb="9">
      <t>コウタイ</t>
    </rPh>
    <rPh sb="10" eb="12">
      <t>ゾウイン</t>
    </rPh>
    <rPh sb="13" eb="15">
      <t>ゲンイン</t>
    </rPh>
    <rPh sb="16" eb="17">
      <t>フク</t>
    </rPh>
    <rPh sb="30" eb="32">
      <t>テイシュツ</t>
    </rPh>
    <phoneticPr fontId="2"/>
  </si>
  <si>
    <t>要支援２</t>
    <rPh sb="0" eb="3">
      <t>ヨウシエン</t>
    </rPh>
    <phoneticPr fontId="2"/>
  </si>
  <si>
    <t>委託分</t>
    <rPh sb="0" eb="2">
      <t>イタク</t>
    </rPh>
    <rPh sb="2" eb="3">
      <t>ブン</t>
    </rPh>
    <phoneticPr fontId="2"/>
  </si>
  <si>
    <t>合計</t>
    <rPh sb="0" eb="2">
      <t>ゴウケイ</t>
    </rPh>
    <phoneticPr fontId="2"/>
  </si>
  <si>
    <t>指定介護予防支援
事業所分</t>
    <rPh sb="0" eb="2">
      <t>シテイ</t>
    </rPh>
    <rPh sb="2" eb="4">
      <t>カイゴ</t>
    </rPh>
    <rPh sb="4" eb="6">
      <t>ヨボウ</t>
    </rPh>
    <rPh sb="6" eb="8">
      <t>シエン</t>
    </rPh>
    <rPh sb="9" eb="12">
      <t>ジギョウショ</t>
    </rPh>
    <rPh sb="12" eb="13">
      <t>ブン</t>
    </rPh>
    <phoneticPr fontId="2"/>
  </si>
  <si>
    <t>（６）　利用者数（件数）</t>
    <rPh sb="4" eb="7">
      <t>リヨウシャ</t>
    </rPh>
    <rPh sb="7" eb="8">
      <t>スウ</t>
    </rPh>
    <rPh sb="9" eb="11">
      <t>ケンスウ</t>
    </rPh>
    <phoneticPr fontId="2"/>
  </si>
  <si>
    <t>　管理者は、当該指定介護予防支援事業所の担当職員その他の従業者に運営に関する基準及び介護予防のための効果的な支援の方法に関する基準の規定を遵守させるため必要な指揮命令を行っている。</t>
    <rPh sb="20" eb="22">
      <t>タントウ</t>
    </rPh>
    <rPh sb="22" eb="24">
      <t>ショクイン</t>
    </rPh>
    <rPh sb="32" eb="34">
      <t>ウンエイ</t>
    </rPh>
    <rPh sb="35" eb="36">
      <t>カン</t>
    </rPh>
    <rPh sb="38" eb="40">
      <t>キジュン</t>
    </rPh>
    <rPh sb="40" eb="41">
      <t>オヨ</t>
    </rPh>
    <rPh sb="42" eb="44">
      <t>カイゴ</t>
    </rPh>
    <rPh sb="44" eb="46">
      <t>ヨボウ</t>
    </rPh>
    <rPh sb="50" eb="53">
      <t>コウカテキ</t>
    </rPh>
    <rPh sb="54" eb="56">
      <t>シエン</t>
    </rPh>
    <rPh sb="57" eb="59">
      <t>ホウホウ</t>
    </rPh>
    <rPh sb="60" eb="61">
      <t>カン</t>
    </rPh>
    <rPh sb="63" eb="65">
      <t>キジュン</t>
    </rPh>
    <rPh sb="66" eb="68">
      <t>キテイ</t>
    </rPh>
    <phoneticPr fontId="2"/>
  </si>
  <si>
    <t>（１）内容及び手続の説明及び同意　　　　　　　　　　　　　　　　　　</t>
    <phoneticPr fontId="2"/>
  </si>
  <si>
    <t>　事業者は、指定介護予防支援を提供した際にその利用者から支払を受ける利用料（償還払い）と、介護予防サービス計画費の額との間に、不合理な差額が生じないようにしている。</t>
    <rPh sb="1" eb="4">
      <t>ジギョウシャ</t>
    </rPh>
    <rPh sb="6" eb="8">
      <t>シテイ</t>
    </rPh>
    <rPh sb="8" eb="10">
      <t>カイゴ</t>
    </rPh>
    <rPh sb="10" eb="12">
      <t>ヨボウ</t>
    </rPh>
    <rPh sb="12" eb="14">
      <t>シエン</t>
    </rPh>
    <rPh sb="15" eb="17">
      <t>テイキョウ</t>
    </rPh>
    <rPh sb="19" eb="20">
      <t>サイ</t>
    </rPh>
    <rPh sb="23" eb="26">
      <t>リヨウシャ</t>
    </rPh>
    <rPh sb="28" eb="30">
      <t>シハライ</t>
    </rPh>
    <rPh sb="31" eb="32">
      <t>ウ</t>
    </rPh>
    <rPh sb="34" eb="37">
      <t>リヨウリョウ</t>
    </rPh>
    <rPh sb="38" eb="40">
      <t>ショウカン</t>
    </rPh>
    <rPh sb="40" eb="41">
      <t>バラ</t>
    </rPh>
    <rPh sb="45" eb="47">
      <t>カイゴ</t>
    </rPh>
    <rPh sb="47" eb="49">
      <t>ヨボウ</t>
    </rPh>
    <rPh sb="53" eb="55">
      <t>ケイカク</t>
    </rPh>
    <rPh sb="55" eb="56">
      <t>ヒ</t>
    </rPh>
    <rPh sb="57" eb="58">
      <t>ガク</t>
    </rPh>
    <rPh sb="60" eb="61">
      <t>アイダ</t>
    </rPh>
    <rPh sb="63" eb="66">
      <t>フゴウリ</t>
    </rPh>
    <rPh sb="67" eb="69">
      <t>サガク</t>
    </rPh>
    <rPh sb="70" eb="71">
      <t>ショウ</t>
    </rPh>
    <phoneticPr fontId="2"/>
  </si>
  <si>
    <t>　委託する指定居宅介護支援事業者に対し、指定介護予防支援の業務を実施する介護支援専門員が、基本方針、運営に関する基準及び介護予防のための効果的な支援の方法に関する基準の規定を遵守するよう措置している。</t>
    <rPh sb="1" eb="3">
      <t>イタク</t>
    </rPh>
    <rPh sb="5" eb="7">
      <t>シテイ</t>
    </rPh>
    <rPh sb="7" eb="9">
      <t>キョタク</t>
    </rPh>
    <rPh sb="9" eb="11">
      <t>カイゴ</t>
    </rPh>
    <rPh sb="11" eb="13">
      <t>シエン</t>
    </rPh>
    <rPh sb="13" eb="16">
      <t>ジギョウシャ</t>
    </rPh>
    <rPh sb="17" eb="18">
      <t>タイ</t>
    </rPh>
    <rPh sb="20" eb="22">
      <t>シテイ</t>
    </rPh>
    <rPh sb="22" eb="24">
      <t>カイゴ</t>
    </rPh>
    <rPh sb="24" eb="26">
      <t>ヨボウ</t>
    </rPh>
    <rPh sb="26" eb="28">
      <t>シエン</t>
    </rPh>
    <rPh sb="29" eb="31">
      <t>ギョウム</t>
    </rPh>
    <rPh sb="32" eb="34">
      <t>ジッシ</t>
    </rPh>
    <rPh sb="36" eb="38">
      <t>カイゴ</t>
    </rPh>
    <rPh sb="38" eb="40">
      <t>シエン</t>
    </rPh>
    <rPh sb="40" eb="43">
      <t>センモンイン</t>
    </rPh>
    <rPh sb="45" eb="47">
      <t>キホン</t>
    </rPh>
    <rPh sb="47" eb="49">
      <t>ホウシン</t>
    </rPh>
    <rPh sb="50" eb="52">
      <t>ウンエイ</t>
    </rPh>
    <rPh sb="53" eb="54">
      <t>カン</t>
    </rPh>
    <rPh sb="56" eb="58">
      <t>キジュン</t>
    </rPh>
    <rPh sb="58" eb="59">
      <t>オヨ</t>
    </rPh>
    <rPh sb="60" eb="62">
      <t>カイゴ</t>
    </rPh>
    <rPh sb="62" eb="64">
      <t>ヨボウ</t>
    </rPh>
    <rPh sb="68" eb="71">
      <t>コウカテキ</t>
    </rPh>
    <rPh sb="72" eb="74">
      <t>シエン</t>
    </rPh>
    <rPh sb="75" eb="77">
      <t>ホウホウ</t>
    </rPh>
    <rPh sb="78" eb="79">
      <t>カン</t>
    </rPh>
    <rPh sb="81" eb="83">
      <t>キジュン</t>
    </rPh>
    <rPh sb="84" eb="86">
      <t>キテイ</t>
    </rPh>
    <rPh sb="87" eb="89">
      <t>ジュンシュ</t>
    </rPh>
    <rPh sb="93" eb="95">
      <t>ソチ</t>
    </rPh>
    <phoneticPr fontId="2"/>
  </si>
  <si>
    <t>　委託を行った指定居宅介護支援事業所との関係等について利用者に誤解のないよう説明している。</t>
    <phoneticPr fontId="2"/>
  </si>
  <si>
    <t>　委託を受けた指定居宅介護支援事業所が介護予防サービス計画原案を作成した際には、当該介護予防サービス計画原案が適切に作成されているか、内容が妥当か等について確認を行っている。</t>
    <phoneticPr fontId="2"/>
  </si>
  <si>
    <t>　業務の一部を委託する場合は、アセスメント業務や介護予防サービス計画の作成業務等が一体的に行えるように配慮している。</t>
    <rPh sb="1" eb="3">
      <t>ギョウム</t>
    </rPh>
    <rPh sb="4" eb="6">
      <t>イチブ</t>
    </rPh>
    <rPh sb="7" eb="9">
      <t>イタク</t>
    </rPh>
    <rPh sb="11" eb="13">
      <t>バアイ</t>
    </rPh>
    <rPh sb="21" eb="23">
      <t>ギョウム</t>
    </rPh>
    <rPh sb="24" eb="26">
      <t>カイゴ</t>
    </rPh>
    <rPh sb="26" eb="28">
      <t>ヨボウ</t>
    </rPh>
    <rPh sb="32" eb="34">
      <t>ケイカク</t>
    </rPh>
    <rPh sb="35" eb="37">
      <t>サクセイ</t>
    </rPh>
    <rPh sb="37" eb="40">
      <t>ギョウムトウ</t>
    </rPh>
    <rPh sb="41" eb="44">
      <t>イッタイテキ</t>
    </rPh>
    <rPh sb="45" eb="46">
      <t>オコナ</t>
    </rPh>
    <rPh sb="51" eb="53">
      <t>ハイリョ</t>
    </rPh>
    <phoneticPr fontId="2"/>
  </si>
  <si>
    <t>（２）　個々の利用者ごとに次に掲げる事項を記載した介護予防支援台帳
　　　　・介護予防サービス計画
　　　　・アセスメントの結果の記録
　　　　・サービス担当者会議等の記録
　　　　・モニタリングの結果の記録
　　　　・介護予防サービス計画の目標の達成状況についての評価の記録</t>
    <rPh sb="110" eb="112">
      <t>カイゴ</t>
    </rPh>
    <rPh sb="112" eb="114">
      <t>ヨボウ</t>
    </rPh>
    <rPh sb="118" eb="120">
      <t>ケイカク</t>
    </rPh>
    <rPh sb="121" eb="123">
      <t>モクヒョウ</t>
    </rPh>
    <rPh sb="124" eb="126">
      <t>タッセイ</t>
    </rPh>
    <rPh sb="126" eb="128">
      <t>ジョウキョウ</t>
    </rPh>
    <rPh sb="133" eb="135">
      <t>ヒョウカ</t>
    </rPh>
    <rPh sb="136" eb="138">
      <t>キロク</t>
    </rPh>
    <phoneticPr fontId="2"/>
  </si>
  <si>
    <t>　担当職員は、介護予防サービス計画の作成に当たっては、利用者の日常生活全般を支援する観点から、予防給付（法第18条第２号に規定する予防給付をいう。以下同じ。）の対象となるサービス以外の保健医療サービス又は福祉サービス、当該地域の住民による自発的な活動によるサービス等の利用も含めて介護予防サービス計画上に位置付けるよう努めている。</t>
    <phoneticPr fontId="2"/>
  </si>
  <si>
    <t>　介護予防サービス計画を変更する際には、介護予防サービス計画作成に当たっての一連の業務を行っている。</t>
    <rPh sb="1" eb="3">
      <t>カイゴ</t>
    </rPh>
    <rPh sb="3" eb="5">
      <t>ヨボウ</t>
    </rPh>
    <rPh sb="9" eb="11">
      <t>ケイカク</t>
    </rPh>
    <rPh sb="12" eb="14">
      <t>ヘンコウ</t>
    </rPh>
    <rPh sb="16" eb="17">
      <t>サイ</t>
    </rPh>
    <rPh sb="20" eb="22">
      <t>カイゴ</t>
    </rPh>
    <rPh sb="22" eb="24">
      <t>ヨボウ</t>
    </rPh>
    <rPh sb="28" eb="30">
      <t>ケイカク</t>
    </rPh>
    <rPh sb="30" eb="32">
      <t>サクセイ</t>
    </rPh>
    <rPh sb="33" eb="34">
      <t>ア</t>
    </rPh>
    <rPh sb="38" eb="40">
      <t>イチレン</t>
    </rPh>
    <rPh sb="41" eb="43">
      <t>ギョウム</t>
    </rPh>
    <rPh sb="44" eb="45">
      <t>オコナ</t>
    </rPh>
    <phoneticPr fontId="2"/>
  </si>
  <si>
    <t>　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していない。</t>
    <rPh sb="1" eb="4">
      <t>リヨウシャ</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34">
      <t>ショウキボ</t>
    </rPh>
    <rPh sb="34" eb="38">
      <t>タキノウガタ</t>
    </rPh>
    <rPh sb="38" eb="40">
      <t>キョタク</t>
    </rPh>
    <rPh sb="40" eb="42">
      <t>カイゴ</t>
    </rPh>
    <rPh sb="43" eb="45">
      <t>タンキ</t>
    </rPh>
    <rPh sb="45" eb="47">
      <t>リヨウ</t>
    </rPh>
    <rPh sb="47" eb="49">
      <t>カイゴ</t>
    </rPh>
    <rPh sb="49" eb="51">
      <t>ヨボウ</t>
    </rPh>
    <rPh sb="51" eb="53">
      <t>キョタク</t>
    </rPh>
    <rPh sb="53" eb="55">
      <t>カイゴ</t>
    </rPh>
    <rPh sb="55" eb="56">
      <t>ヒ</t>
    </rPh>
    <rPh sb="57" eb="59">
      <t>サンテイ</t>
    </rPh>
    <rPh sb="61" eb="63">
      <t>バアイ</t>
    </rPh>
    <rPh sb="64" eb="65">
      <t>ノゾ</t>
    </rPh>
    <rPh sb="68" eb="69">
      <t>モ</t>
    </rPh>
    <rPh sb="72" eb="74">
      <t>カイゴ</t>
    </rPh>
    <rPh sb="74" eb="76">
      <t>ヨボウ</t>
    </rPh>
    <rPh sb="76" eb="78">
      <t>ニンチ</t>
    </rPh>
    <rPh sb="78" eb="79">
      <t>ショウ</t>
    </rPh>
    <rPh sb="79" eb="82">
      <t>タイオウガタ</t>
    </rPh>
    <rPh sb="82" eb="84">
      <t>キョウドウ</t>
    </rPh>
    <rPh sb="84" eb="86">
      <t>セイカツ</t>
    </rPh>
    <rPh sb="86" eb="88">
      <t>カイゴ</t>
    </rPh>
    <rPh sb="89" eb="91">
      <t>カイゴ</t>
    </rPh>
    <rPh sb="91" eb="93">
      <t>ヨボウ</t>
    </rPh>
    <rPh sb="93" eb="95">
      <t>タンキ</t>
    </rPh>
    <rPh sb="95" eb="97">
      <t>リヨウ</t>
    </rPh>
    <rPh sb="97" eb="99">
      <t>ニンチ</t>
    </rPh>
    <rPh sb="99" eb="100">
      <t>ショウ</t>
    </rPh>
    <rPh sb="100" eb="103">
      <t>タイオウガタ</t>
    </rPh>
    <rPh sb="103" eb="105">
      <t>キョウドウ</t>
    </rPh>
    <rPh sb="105" eb="107">
      <t>セイカツ</t>
    </rPh>
    <rPh sb="107" eb="109">
      <t>カイゴ</t>
    </rPh>
    <rPh sb="109" eb="110">
      <t>ヒ</t>
    </rPh>
    <rPh sb="111" eb="113">
      <t>サンテイ</t>
    </rPh>
    <rPh sb="115" eb="117">
      <t>バアイ</t>
    </rPh>
    <rPh sb="118" eb="119">
      <t>ノゾ</t>
    </rPh>
    <rPh sb="123" eb="124">
      <t>ウ</t>
    </rPh>
    <rPh sb="128" eb="130">
      <t>バアイ</t>
    </rPh>
    <rPh sb="132" eb="134">
      <t>トウガイ</t>
    </rPh>
    <rPh sb="134" eb="135">
      <t>ツキ</t>
    </rPh>
    <rPh sb="141" eb="143">
      <t>カイゴ</t>
    </rPh>
    <rPh sb="143" eb="145">
      <t>ヨボウ</t>
    </rPh>
    <rPh sb="145" eb="147">
      <t>シエン</t>
    </rPh>
    <rPh sb="147" eb="148">
      <t>ヒ</t>
    </rPh>
    <rPh sb="150" eb="152">
      <t>サンテイ</t>
    </rPh>
    <phoneticPr fontId="2"/>
  </si>
  <si>
    <t>問７</t>
    <rPh sb="0" eb="1">
      <t>トイ</t>
    </rPh>
    <phoneticPr fontId="2"/>
  </si>
  <si>
    <t>問８</t>
    <phoneticPr fontId="2"/>
  </si>
  <si>
    <t>問９</t>
    <rPh sb="0" eb="1">
      <t>トイ</t>
    </rPh>
    <phoneticPr fontId="2"/>
  </si>
  <si>
    <t>問10</t>
    <phoneticPr fontId="2"/>
  </si>
  <si>
    <t>　委託を行った場合も、指定居宅介護支援に係る責任主体は、指定介護予防支援事業者であることを認識している。</t>
    <rPh sb="1" eb="3">
      <t>イタク</t>
    </rPh>
    <rPh sb="4" eb="5">
      <t>オコナ</t>
    </rPh>
    <rPh sb="7" eb="9">
      <t>バアイ</t>
    </rPh>
    <rPh sb="11" eb="13">
      <t>シテイ</t>
    </rPh>
    <rPh sb="13" eb="15">
      <t>キョタク</t>
    </rPh>
    <rPh sb="15" eb="17">
      <t>カイゴ</t>
    </rPh>
    <rPh sb="17" eb="19">
      <t>シエン</t>
    </rPh>
    <rPh sb="20" eb="21">
      <t>カカ</t>
    </rPh>
    <rPh sb="22" eb="24">
      <t>セキニン</t>
    </rPh>
    <rPh sb="24" eb="26">
      <t>シュタイ</t>
    </rPh>
    <rPh sb="28" eb="30">
      <t>シテイ</t>
    </rPh>
    <rPh sb="30" eb="32">
      <t>カイゴ</t>
    </rPh>
    <rPh sb="32" eb="34">
      <t>ヨボウ</t>
    </rPh>
    <rPh sb="34" eb="36">
      <t>シエン</t>
    </rPh>
    <rPh sb="36" eb="39">
      <t>ジギョウシャ</t>
    </rPh>
    <rPh sb="45" eb="47">
      <t>ニンシキ</t>
    </rPh>
    <phoneticPr fontId="2"/>
  </si>
  <si>
    <t>当該指定介護予防支援事業者である地域包括支援センターで兼務する職種</t>
    <rPh sb="12" eb="13">
      <t>シャ</t>
    </rPh>
    <phoneticPr fontId="2"/>
  </si>
  <si>
    <t>　常勤専従職員を配置している。（ただし、管理業務に支障がない場合は、当該事業所の他の職務に従事し、または当該指定介護予防支援事業者である地域包括支援センターの職務に従事することが可能です。）</t>
    <rPh sb="1" eb="3">
      <t>ジョウキン</t>
    </rPh>
    <rPh sb="3" eb="5">
      <t>センジュウ</t>
    </rPh>
    <rPh sb="5" eb="7">
      <t>ショクイン</t>
    </rPh>
    <rPh sb="8" eb="10">
      <t>ハイチ</t>
    </rPh>
    <rPh sb="20" eb="22">
      <t>カンリ</t>
    </rPh>
    <rPh sb="22" eb="24">
      <t>ギョウム</t>
    </rPh>
    <rPh sb="25" eb="27">
      <t>シショウ</t>
    </rPh>
    <rPh sb="30" eb="32">
      <t>バアイ</t>
    </rPh>
    <rPh sb="34" eb="36">
      <t>トウガイ</t>
    </rPh>
    <rPh sb="36" eb="39">
      <t>ジギョウショ</t>
    </rPh>
    <rPh sb="40" eb="41">
      <t>タ</t>
    </rPh>
    <rPh sb="42" eb="44">
      <t>ショクム</t>
    </rPh>
    <rPh sb="45" eb="47">
      <t>ジュウジ</t>
    </rPh>
    <rPh sb="52" eb="54">
      <t>トウガイ</t>
    </rPh>
    <rPh sb="54" eb="56">
      <t>シテイ</t>
    </rPh>
    <rPh sb="56" eb="58">
      <t>カイゴ</t>
    </rPh>
    <rPh sb="58" eb="60">
      <t>ヨボウ</t>
    </rPh>
    <rPh sb="60" eb="62">
      <t>シエン</t>
    </rPh>
    <rPh sb="62" eb="65">
      <t>ジギョウシャ</t>
    </rPh>
    <rPh sb="68" eb="70">
      <t>チイキ</t>
    </rPh>
    <rPh sb="70" eb="72">
      <t>ホウカツ</t>
    </rPh>
    <rPh sb="72" eb="74">
      <t>シエン</t>
    </rPh>
    <rPh sb="79" eb="81">
      <t>ショクム</t>
    </rPh>
    <rPh sb="82" eb="84">
      <t>ジュウジ</t>
    </rPh>
    <rPh sb="89" eb="91">
      <t>カノウ</t>
    </rPh>
    <phoneticPr fontId="2"/>
  </si>
  <si>
    <t>管理者自身を含む従業者全員の雇用契約書等の写しを事業所に保管している。</t>
    <rPh sb="18" eb="19">
      <t>ショ</t>
    </rPh>
    <phoneticPr fontId="2"/>
  </si>
  <si>
    <t>　委託を受けた指定居宅介護支援事業者が評価を行った際には、当該評価の内容について必要な援助・指導を行っている。</t>
    <rPh sb="17" eb="18">
      <t>シャ</t>
    </rPh>
    <phoneticPr fontId="2"/>
  </si>
  <si>
    <t>　受託する指定居宅介護支援事業者が本来行うべき指定居宅介護支援の業務の適正な実施に影響を及ぼすことのないよう、委託する業務の範囲及び業務量について十分に配慮している。　</t>
    <rPh sb="15" eb="16">
      <t>シャ</t>
    </rPh>
    <phoneticPr fontId="2"/>
  </si>
  <si>
    <t>問５</t>
    <phoneticPr fontId="2"/>
  </si>
  <si>
    <t>　指定介護予防支援は、利用者の介護予防（介護保険法（以下「法」という。）第８条の２第２項に規定する介護予防をいう。以下同じ。）に資するよう行われるとともに、医療サービスとの連携に十分配慮して行っている。</t>
    <rPh sb="1" eb="3">
      <t>シテイ</t>
    </rPh>
    <rPh sb="3" eb="5">
      <t>カイゴ</t>
    </rPh>
    <rPh sb="5" eb="7">
      <t>ヨボウ</t>
    </rPh>
    <rPh sb="7" eb="9">
      <t>シエン</t>
    </rPh>
    <rPh sb="11" eb="14">
      <t>リヨウシャ</t>
    </rPh>
    <rPh sb="15" eb="17">
      <t>カイゴ</t>
    </rPh>
    <rPh sb="17" eb="19">
      <t>ヨボウ</t>
    </rPh>
    <rPh sb="20" eb="22">
      <t>カイゴ</t>
    </rPh>
    <rPh sb="22" eb="24">
      <t>ホケン</t>
    </rPh>
    <rPh sb="24" eb="25">
      <t>ホウ</t>
    </rPh>
    <rPh sb="26" eb="28">
      <t>イカ</t>
    </rPh>
    <rPh sb="29" eb="30">
      <t>ホウ</t>
    </rPh>
    <rPh sb="36" eb="37">
      <t>ダイ</t>
    </rPh>
    <rPh sb="38" eb="39">
      <t>ジョウ</t>
    </rPh>
    <rPh sb="41" eb="42">
      <t>ダイ</t>
    </rPh>
    <rPh sb="43" eb="44">
      <t>コウ</t>
    </rPh>
    <rPh sb="45" eb="47">
      <t>キテイ</t>
    </rPh>
    <rPh sb="49" eb="51">
      <t>カイゴ</t>
    </rPh>
    <rPh sb="51" eb="53">
      <t>ヨボウ</t>
    </rPh>
    <rPh sb="57" eb="59">
      <t>イカ</t>
    </rPh>
    <rPh sb="59" eb="60">
      <t>オナ</t>
    </rPh>
    <rPh sb="64" eb="65">
      <t>シ</t>
    </rPh>
    <rPh sb="69" eb="70">
      <t>オコナ</t>
    </rPh>
    <rPh sb="78" eb="80">
      <t>イリョウ</t>
    </rPh>
    <rPh sb="86" eb="88">
      <t>レンケイ</t>
    </rPh>
    <rPh sb="89" eb="91">
      <t>ジュウブン</t>
    </rPh>
    <rPh sb="91" eb="93">
      <t>ハイリョ</t>
    </rPh>
    <rPh sb="95" eb="96">
      <t>オコナ</t>
    </rPh>
    <phoneticPr fontId="2"/>
  </si>
  <si>
    <t>　事業所において、新規（過去２月以上、当該事業所において介護予防支援を提供しておらず、介護予防支援費が算定されていない場合）に、介護予防サービス計画を作成する利用者に対し指定介護予防支援を行った場合について、算定している。</t>
    <rPh sb="1" eb="4">
      <t>ジギョウショ</t>
    </rPh>
    <rPh sb="9" eb="11">
      <t>シンキ</t>
    </rPh>
    <rPh sb="12" eb="14">
      <t>カコ</t>
    </rPh>
    <rPh sb="15" eb="18">
      <t>ゲツイジョウ</t>
    </rPh>
    <rPh sb="19" eb="21">
      <t>トウガイ</t>
    </rPh>
    <rPh sb="21" eb="24">
      <t>ジギョウショ</t>
    </rPh>
    <rPh sb="28" eb="30">
      <t>カイゴ</t>
    </rPh>
    <rPh sb="30" eb="32">
      <t>ヨボウ</t>
    </rPh>
    <rPh sb="32" eb="34">
      <t>シエン</t>
    </rPh>
    <rPh sb="35" eb="37">
      <t>テイキョウ</t>
    </rPh>
    <rPh sb="43" eb="45">
      <t>カイゴ</t>
    </rPh>
    <rPh sb="45" eb="47">
      <t>ヨボウ</t>
    </rPh>
    <rPh sb="47" eb="49">
      <t>シエン</t>
    </rPh>
    <rPh sb="49" eb="50">
      <t>ヒ</t>
    </rPh>
    <rPh sb="51" eb="53">
      <t>サンテイ</t>
    </rPh>
    <rPh sb="59" eb="61">
      <t>バアイ</t>
    </rPh>
    <rPh sb="64" eb="68">
      <t>カイゴヨボウ</t>
    </rPh>
    <rPh sb="72" eb="74">
      <t>ケイカク</t>
    </rPh>
    <rPh sb="75" eb="77">
      <t>サクセイ</t>
    </rPh>
    <rPh sb="79" eb="82">
      <t>リヨウシャ</t>
    </rPh>
    <rPh sb="83" eb="84">
      <t>タイ</t>
    </rPh>
    <rPh sb="85" eb="93">
      <t>シテイカイゴヨボウシエン</t>
    </rPh>
    <rPh sb="94" eb="95">
      <t>オコナ</t>
    </rPh>
    <rPh sb="97" eb="99">
      <t>バアイ</t>
    </rPh>
    <phoneticPr fontId="2"/>
  </si>
  <si>
    <t xml:space="preserve">　担当職員は、次に掲げる場合においては、サービス担当者会議の開催により、介護予防サービス計画の変更の必要性について、担当者から、専門的な見地からの意見を求めている。ただし、やむを得ない理由がある場合については、担当者に対する照会等により意見を求めている。
イ　要支援認定を受けている利用者が法第33条第２項に規定する要支援更新認定
　を受けた場合
ロ　要支援認定を受けている利用者が法第33条の２第１項に規定する要支援状態
　区分の変更の認定を受けた場合
</t>
    <phoneticPr fontId="2"/>
  </si>
  <si>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としている。</t>
    <rPh sb="7" eb="9">
      <t>シテイ</t>
    </rPh>
    <rPh sb="17" eb="20">
      <t>ジギョウシャ</t>
    </rPh>
    <rPh sb="20" eb="21">
      <t>トウ</t>
    </rPh>
    <rPh sb="27" eb="28">
      <t>カカ</t>
    </rPh>
    <rPh sb="29" eb="31">
      <t>ジョウホウ</t>
    </rPh>
    <rPh sb="32" eb="34">
      <t>テイキョウ</t>
    </rPh>
    <rPh sb="35" eb="36">
      <t>ウ</t>
    </rPh>
    <rPh sb="42" eb="43">
      <t>タ</t>
    </rPh>
    <rPh sb="43" eb="45">
      <t>ヒツヨウ</t>
    </rPh>
    <rPh sb="46" eb="47">
      <t>ミト</t>
    </rPh>
    <rPh sb="53" eb="56">
      <t>リヨウシャ</t>
    </rPh>
    <rPh sb="57" eb="59">
      <t>フクヤク</t>
    </rPh>
    <rPh sb="59" eb="61">
      <t>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1">
      <t>シュ</t>
    </rPh>
    <rPh sb="111" eb="112">
      <t>ジ</t>
    </rPh>
    <rPh sb="113" eb="115">
      <t>イシ</t>
    </rPh>
    <rPh sb="115" eb="116">
      <t>モ</t>
    </rPh>
    <rPh sb="119" eb="121">
      <t>シカ</t>
    </rPh>
    <rPh sb="121" eb="123">
      <t>イシ</t>
    </rPh>
    <rPh sb="123" eb="124">
      <t>マタ</t>
    </rPh>
    <rPh sb="125" eb="128">
      <t>ヤクザイシ</t>
    </rPh>
    <phoneticPr fontId="2"/>
  </si>
  <si>
    <t>　利用者に対して指定介護予防支援を行い、毎月給付管理票を提出し、所定単位数を算定している。</t>
    <rPh sb="1" eb="4">
      <t>リヨウシャ</t>
    </rPh>
    <rPh sb="5" eb="6">
      <t>タイ</t>
    </rPh>
    <rPh sb="8" eb="10">
      <t>シテイ</t>
    </rPh>
    <rPh sb="10" eb="12">
      <t>カイゴ</t>
    </rPh>
    <rPh sb="12" eb="14">
      <t>ヨボウ</t>
    </rPh>
    <rPh sb="14" eb="16">
      <t>シエン</t>
    </rPh>
    <rPh sb="17" eb="18">
      <t>オコナ</t>
    </rPh>
    <rPh sb="20" eb="22">
      <t>マイツキ</t>
    </rPh>
    <rPh sb="22" eb="24">
      <t>キュウフ</t>
    </rPh>
    <rPh sb="24" eb="26">
      <t>カンリ</t>
    </rPh>
    <rPh sb="26" eb="27">
      <t>ヒョウ</t>
    </rPh>
    <rPh sb="28" eb="30">
      <t>テイシュツ</t>
    </rPh>
    <rPh sb="32" eb="34">
      <t>ショテイ</t>
    </rPh>
    <rPh sb="34" eb="37">
      <t>タンイスウ</t>
    </rPh>
    <rPh sb="38" eb="40">
      <t>サンテイ</t>
    </rPh>
    <phoneticPr fontId="2"/>
  </si>
  <si>
    <t>　○管理者は常勤であり、原則として専ら当該指定介護予防支援事業所の管理者の職務に従事する者で
　　なければなりません。</t>
    <rPh sb="21" eb="23">
      <t>シテイ</t>
    </rPh>
    <rPh sb="23" eb="25">
      <t>カイゴ</t>
    </rPh>
    <rPh sb="25" eb="27">
      <t>ヨボウ</t>
    </rPh>
    <phoneticPr fontId="2"/>
  </si>
  <si>
    <t>　指定介護予防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書面で得ている。</t>
    <rPh sb="3" eb="5">
      <t>カイゴ</t>
    </rPh>
    <rPh sb="5" eb="7">
      <t>ヨボウ</t>
    </rPh>
    <rPh sb="115" eb="117">
      <t>ショメン</t>
    </rPh>
    <phoneticPr fontId="2"/>
  </si>
  <si>
    <t>　介護予防サービス計画が基本方針及び利用者の希望に基づき作成されるものであり、利用者は複数の指定居宅サービス事業者等を紹介するよう求めることができること等につき説明を行い、理解を得ている。</t>
    <phoneticPr fontId="2"/>
  </si>
  <si>
    <t>　○管理者が他の職務を兼ねることができるのは、①当該事業所の他の職務に従事する場合、又は
　　②当該指定介護予防支援事業者である地域包括支援センターの職務に従事する場合のみです。
  　（いずれの場合も管理者としての職務に支障がないことが前提です。）</t>
    <rPh sb="30" eb="31">
      <t>タ</t>
    </rPh>
    <rPh sb="35" eb="37">
      <t>ジュウジ</t>
    </rPh>
    <rPh sb="42" eb="43">
      <t>マタ</t>
    </rPh>
    <rPh sb="101" eb="104">
      <t>カンリシャ</t>
    </rPh>
    <rPh sb="108" eb="110">
      <t>ショクム</t>
    </rPh>
    <phoneticPr fontId="2"/>
  </si>
  <si>
    <t>　委託に当たっては、中立性及び公正性の確保を図るため鎌倉市介護保険条例（平成12年３月28日条例第31号） 第15条第１項に規定する鎌倉市介護保険運営協議会の議を経ている。</t>
    <rPh sb="26" eb="29">
      <t>カマクラシ</t>
    </rPh>
    <rPh sb="29" eb="31">
      <t>カイゴ</t>
    </rPh>
    <rPh sb="31" eb="33">
      <t>ホケン</t>
    </rPh>
    <rPh sb="33" eb="35">
      <t>ジョウレイ</t>
    </rPh>
    <rPh sb="54" eb="55">
      <t>ダイ</t>
    </rPh>
    <rPh sb="57" eb="58">
      <t>ジョウ</t>
    </rPh>
    <rPh sb="58" eb="59">
      <t>ダイ</t>
    </rPh>
    <rPh sb="60" eb="61">
      <t>コウ</t>
    </rPh>
    <rPh sb="62" eb="64">
      <t>キテイ</t>
    </rPh>
    <rPh sb="66" eb="69">
      <t>カマクラシ</t>
    </rPh>
    <rPh sb="69" eb="71">
      <t>カイゴ</t>
    </rPh>
    <rPh sb="71" eb="73">
      <t>ホケン</t>
    </rPh>
    <rPh sb="73" eb="75">
      <t>ウンエイ</t>
    </rPh>
    <rPh sb="75" eb="78">
      <t>キョウギカイ</t>
    </rPh>
    <phoneticPr fontId="2"/>
  </si>
  <si>
    <t>　指定介護予防支援事業者は、法第115条の48第４項の規定に基づき、地域ケア会議から、同条第２項の検討を行うための資料又は情報の提供、意見の開陳その他必要な協力の求めがあった場合には、これに協力するよう努めている。</t>
    <rPh sb="3" eb="7">
      <t>カイゴヨボウ</t>
    </rPh>
    <phoneticPr fontId="2"/>
  </si>
  <si>
    <t>指定介護予防支援</t>
    <rPh sb="0" eb="2">
      <t>シテイ</t>
    </rPh>
    <rPh sb="2" eb="3">
      <t>カイ</t>
    </rPh>
    <rPh sb="3" eb="4">
      <t>ゴ</t>
    </rPh>
    <rPh sb="4" eb="5">
      <t>ヨ</t>
    </rPh>
    <rPh sb="5" eb="6">
      <t>ボウ</t>
    </rPh>
    <rPh sb="6" eb="7">
      <t>シ</t>
    </rPh>
    <rPh sb="7" eb="8">
      <t>エン</t>
    </rPh>
    <phoneticPr fontId="2"/>
  </si>
  <si>
    <t>　　年　　　　月　　　　日</t>
    <phoneticPr fontId="2"/>
  </si>
  <si>
    <t>６月</t>
    <phoneticPr fontId="2"/>
  </si>
  <si>
    <t>～この点検書は、実施指導等の際に確認することがあります。～</t>
    <rPh sb="3" eb="5">
      <t>テンケン</t>
    </rPh>
    <rPh sb="5" eb="6">
      <t>ショ</t>
    </rPh>
    <rPh sb="8" eb="10">
      <t>ジッシ</t>
    </rPh>
    <rPh sb="10" eb="12">
      <t>シドウ</t>
    </rPh>
    <rPh sb="14" eb="15">
      <t>サイ</t>
    </rPh>
    <rPh sb="16" eb="18">
      <t>カクニン</t>
    </rPh>
    <phoneticPr fontId="2"/>
  </si>
  <si>
    <t>（１）　モニタリングに当たって行った指定介護予防サービス事業者等との連絡調整
     に関する記録</t>
    <rPh sb="11" eb="12">
      <t>ア</t>
    </rPh>
    <rPh sb="15" eb="16">
      <t>オコナ</t>
    </rPh>
    <phoneticPr fontId="2"/>
  </si>
  <si>
    <t>５月</t>
    <phoneticPr fontId="2"/>
  </si>
  <si>
    <t>４月</t>
    <phoneticPr fontId="2"/>
  </si>
  <si>
    <t>３月</t>
    <phoneticPr fontId="2"/>
  </si>
  <si>
    <t>２月</t>
    <phoneticPr fontId="2"/>
  </si>
  <si>
    <t>１月</t>
    <phoneticPr fontId="2"/>
  </si>
  <si>
    <t>３月</t>
    <phoneticPr fontId="2"/>
  </si>
  <si>
    <t>６月</t>
    <phoneticPr fontId="2"/>
  </si>
  <si>
    <t>　以下の点検項目について、記載のとおり実施している場合は回答欄に「○」を、記載のとおり実施していない場合は「×」を記入してください。なお、点検項目に該当しない場合は、斜線を引いてください。
　点検した結果、「×」と回答した項目は基準等に違反している状態です。速やかに基準等を満たすよう改善してください。</t>
    <phoneticPr fontId="2"/>
  </si>
  <si>
    <t>　苦情を受け付けた場合は、当該苦情を記録、内容等整備して５年間記録している。</t>
    <rPh sb="18" eb="20">
      <t>キロク</t>
    </rPh>
    <rPh sb="24" eb="26">
      <t>セイビ</t>
    </rPh>
    <rPh sb="29" eb="31">
      <t>ネンカン</t>
    </rPh>
    <phoneticPr fontId="2"/>
  </si>
  <si>
    <t>加算の算定要件を満たしていない場合、加算の取下げが必要なケースがあります。
まずは、介護保険課介護保険担当に相談してください。</t>
    <rPh sb="42" eb="44">
      <t>カイゴ</t>
    </rPh>
    <rPh sb="44" eb="46">
      <t>ホケン</t>
    </rPh>
    <rPh sb="46" eb="47">
      <t>カ</t>
    </rPh>
    <rPh sb="47" eb="49">
      <t>カイゴ</t>
    </rPh>
    <rPh sb="49" eb="51">
      <t>ホケン</t>
    </rPh>
    <rPh sb="51" eb="53">
      <t>タントウ</t>
    </rPh>
    <phoneticPr fontId="2"/>
  </si>
  <si>
    <t>（３) 委託連携加算</t>
    <phoneticPr fontId="2"/>
  </si>
  <si>
    <t>指定介護予防支援事業所が利用者に提供する指定介護予防支援を指定居宅介護支援事業所に委託する際、当該利用者に係る必要な情報を当該指定居宅介護支援事業所に提供し、当該指定居宅介護支援事業所における介護予防サービス計画の作成等に協力した場合、当該委託を開始した日の属する月に限り、利用者１人につき１回を限度として所定単位数を算定している。</t>
    <phoneticPr fontId="2"/>
  </si>
  <si>
    <t>（３） サービス提供困難時の対応</t>
  </si>
  <si>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2"/>
  </si>
  <si>
    <t>（５）　受給資格等の確認</t>
    <phoneticPr fontId="2"/>
  </si>
  <si>
    <t>（６）　要支援認定の申請に係る援助</t>
    <rPh sb="5" eb="7">
      <t>シエン</t>
    </rPh>
    <phoneticPr fontId="2"/>
  </si>
  <si>
    <t>（７）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5" eb="36">
      <t>タイ</t>
    </rPh>
    <rPh sb="36" eb="37">
      <t>ショク</t>
    </rPh>
    <rPh sb="37" eb="38">
      <t>ゴ</t>
    </rPh>
    <rPh sb="39" eb="41">
      <t>ヒミツ</t>
    </rPh>
    <rPh sb="41" eb="43">
      <t>ホジ</t>
    </rPh>
    <rPh sb="44" eb="46">
      <t>クジョウ</t>
    </rPh>
    <rPh sb="47" eb="49">
      <t>ソウダン</t>
    </rPh>
    <rPh sb="49" eb="51">
      <t>タイセイ</t>
    </rPh>
    <rPh sb="52" eb="55">
      <t>ジュウギョウシャ</t>
    </rPh>
    <rPh sb="56" eb="59">
      <t>ケンシュウトウ</t>
    </rPh>
    <phoneticPr fontId="2"/>
  </si>
  <si>
    <t>　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t>
    <rPh sb="57" eb="61">
      <t>タントウショクイン</t>
    </rPh>
    <phoneticPr fontId="2"/>
  </si>
  <si>
    <t>　　感染症や非常災害の発生時において、、利用者に対する指定居宅介護支援の提供を継続的に実施し、及び非常時の体制で早期の業務再開を図るための計画（以下「業務継続計画」という。）を策定し、当該業務継続計画に従い必要な措置を講じている。</t>
    <phoneticPr fontId="2"/>
  </si>
  <si>
    <t>　　介護支援専門員に対し、業務継続計画について周知するとともに、必要な研修及び訓練を定期的に実施している。</t>
    <phoneticPr fontId="2"/>
  </si>
  <si>
    <t>　　定期的に業務継続計画の見直しを行い、必要に応じて業務継続計画の変更を行っている。</t>
    <phoneticPr fontId="2"/>
  </si>
  <si>
    <t>（７）　身分を証する書類の携行</t>
    <phoneticPr fontId="2"/>
  </si>
  <si>
    <t>（８）　利用料等の受領</t>
    <rPh sb="7" eb="8">
      <t>トウ</t>
    </rPh>
    <phoneticPr fontId="2"/>
  </si>
  <si>
    <t>（９）　保険給付の請求のための証明書の交付</t>
    <phoneticPr fontId="2"/>
  </si>
  <si>
    <t>（１１） 法定代理受領サービスに係る報告</t>
    <phoneticPr fontId="2"/>
  </si>
  <si>
    <t>（１２）　利用者に対する介護予防サービス計画等の書類の交付</t>
    <rPh sb="12" eb="14">
      <t>カイゴ</t>
    </rPh>
    <rPh sb="14" eb="16">
      <t>ヨボウ</t>
    </rPh>
    <phoneticPr fontId="2"/>
  </si>
  <si>
    <t>（１３）　利用者に関する市町村への通知</t>
    <phoneticPr fontId="2"/>
  </si>
  <si>
    <t>（１４） 運営規程</t>
    <phoneticPr fontId="2"/>
  </si>
  <si>
    <t>（１５）　勤務体制の確保</t>
    <phoneticPr fontId="2"/>
  </si>
  <si>
    <t>（１７） 設備及び備品等</t>
    <phoneticPr fontId="2"/>
  </si>
  <si>
    <t>（１８） 従業者の健康管理</t>
    <phoneticPr fontId="2"/>
  </si>
  <si>
    <t>感染症の予防及びまん延の防止のための指針を整備している。</t>
    <phoneticPr fontId="2"/>
  </si>
  <si>
    <t>感染症の予防及びまん延の防止のための研修及び訓練を定期的に実施している。</t>
    <phoneticPr fontId="2"/>
  </si>
  <si>
    <t>（２０） 掲示</t>
    <phoneticPr fontId="2"/>
  </si>
  <si>
    <t>（２１）　秘密保持</t>
    <phoneticPr fontId="2"/>
  </si>
  <si>
    <t>（２２） 広告</t>
    <phoneticPr fontId="2"/>
  </si>
  <si>
    <t>（２３）　介護予防サービス事業者等からの利益収受の禁止等</t>
    <rPh sb="5" eb="7">
      <t>カイゴ</t>
    </rPh>
    <rPh sb="7" eb="9">
      <t>ヨボウ</t>
    </rPh>
    <phoneticPr fontId="2"/>
  </si>
  <si>
    <t>（２４）　苦情処理</t>
    <phoneticPr fontId="2"/>
  </si>
  <si>
    <t>（２５）　事故発生時の対応</t>
    <phoneticPr fontId="2"/>
  </si>
  <si>
    <t>（２７） 会計の区分</t>
    <phoneticPr fontId="2"/>
  </si>
  <si>
    <t>（２８）記録の整備</t>
    <phoneticPr fontId="2"/>
  </si>
  <si>
    <t>　【地域包括支援センターの場合】
担当職員は次のいずれかの要件を満たす者であって、都道府県が実施する研修を受講する等介護予防支援業務に関する必要な知識及び能力を有する者を充てている。（担当職員は、下記の要件を満たす者であれば、当該介護予防支援事業所である地域包括支援センターの職員等と兼務が可能です。また、利用者の給付管理に係る業務等の事務的な業務に従事する者については、下記の要件を満たしていなくても差し支えありません。）　　　
　　　①保健師
　　　②介護支援専門員
　　　③社会福祉士
　　　④経験ある看護師
　　　⑤高齢者保健福祉に関する相談業務等に３年以上従事した社会福祉主事</t>
    <phoneticPr fontId="2"/>
  </si>
  <si>
    <t>【指定居宅介護支援事業所の場合】
　事業所ごとに１以上の員数の、必要な担当職員を配置している。
①管理者（主任介護支援専門員）　②介護支援専門員</t>
    <phoneticPr fontId="2"/>
  </si>
  <si>
    <t>【共通】
　担当職員が事業所に不在となる場合であっても、管理者、その他の従業者等を通じ、利用者が適切に担当職員に連絡が取れるなど利用者の支援に支障が生じないよう体制を整えている。</t>
    <phoneticPr fontId="2"/>
  </si>
  <si>
    <t>　指定介護予防支援の提供の開始に際し、あらかじめ、利用申込者又はその家族に対し、指定介護予防支援事業者と入院先医療期間との早期からの連携を促進する観点から、利用者が病院又は診療所に入院する必要が生じた場合には、担当職員（指定居宅介護支援事業者である指定介護予防支援事業者の場合にあっては、介護支援専門員）の氏名及び連絡先を当該病院又は診療所に伝えるよう事前に協力を求めている。</t>
    <phoneticPr fontId="2"/>
  </si>
  <si>
    <t>問４</t>
  </si>
  <si>
    <t>問５</t>
  </si>
  <si>
    <t>　重要事項説明書の利用者署名欄に「重要事項の説明を受け、同意し、交付を受けました」と印字している。</t>
    <phoneticPr fontId="2"/>
  </si>
  <si>
    <t>（１０）　指定介護予防支援の業務の委託【地域包括支援センターの場合】</t>
    <rPh sb="14" eb="16">
      <t>ギョウム</t>
    </rPh>
    <rPh sb="17" eb="19">
      <t>イタク</t>
    </rPh>
    <rPh sb="20" eb="26">
      <t>チイキホウカツシエン</t>
    </rPh>
    <rPh sb="31" eb="33">
      <t>バアイ</t>
    </rPh>
    <phoneticPr fontId="2"/>
  </si>
  <si>
    <t>問３</t>
  </si>
  <si>
    <t>問５</t>
    <phoneticPr fontId="2"/>
  </si>
  <si>
    <t>　管理者自身を含む従業員全員の雇用契約等の写しを事業所に保管している。</t>
    <phoneticPr fontId="2"/>
  </si>
  <si>
    <t>　全ての介護支援専門員について、資格証で有効期間の満了日を確認している。</t>
    <phoneticPr fontId="2"/>
  </si>
  <si>
    <t>　雇用の際に従業者の資格を確認するとともに、管理者を含む従業者の資格証の写しを保管している。</t>
    <rPh sb="36" eb="37">
      <t>ウツ</t>
    </rPh>
    <phoneticPr fontId="2"/>
  </si>
  <si>
    <t>（６）　虐待の防止のための措置に関する事項</t>
    <phoneticPr fontId="2"/>
  </si>
  <si>
    <t>　全職員について、タイムカード等により、勤務実績が分かるようにしている。</t>
    <phoneticPr fontId="2"/>
  </si>
  <si>
    <t>（１６）　業務継続計画の策定等　</t>
    <phoneticPr fontId="2"/>
  </si>
  <si>
    <t>（１９）　感染症の予防及びまん延のための措置　</t>
    <rPh sb="5" eb="8">
      <t>カンセンショウ</t>
    </rPh>
    <rPh sb="9" eb="11">
      <t>ヨボウ</t>
    </rPh>
    <rPh sb="11" eb="12">
      <t>オヨ</t>
    </rPh>
    <rPh sb="15" eb="16">
      <t>エン</t>
    </rPh>
    <rPh sb="20" eb="22">
      <t>ソチ</t>
    </rPh>
    <phoneticPr fontId="2"/>
  </si>
  <si>
    <t>　事業所における感染症の予防及びまん延の防止のための対策を検討する委員会（「テレビ電話装置等を活用して行うことができる。）をおおむね6月に１回以上開催するとともに、その結果について、担当職員に周知徹底を図ること。</t>
    <phoneticPr fontId="2"/>
  </si>
  <si>
    <t>（２６）　虐待の防止のための措置</t>
    <rPh sb="5" eb="7">
      <t>ギャクタイ</t>
    </rPh>
    <rPh sb="8" eb="10">
      <t>ボウシ</t>
    </rPh>
    <rPh sb="14" eb="16">
      <t>ソチ</t>
    </rPh>
    <phoneticPr fontId="2"/>
  </si>
  <si>
    <t>　当該利用者又は他の利用者等の生命又は身体を保護するため緊急やむを得ない場合を除き、身体的拘束その他利用者の行動を制限する行為（身体的拘束等）を行っていない。</t>
    <phoneticPr fontId="2"/>
  </si>
  <si>
    <t>問２３</t>
  </si>
  <si>
    <t>問２４</t>
  </si>
  <si>
    <t>問２５</t>
  </si>
  <si>
    <t>問２６</t>
  </si>
  <si>
    <t>問２７</t>
  </si>
  <si>
    <t>問２９</t>
  </si>
  <si>
    <t>問３０</t>
  </si>
  <si>
    <t>問３１</t>
  </si>
  <si>
    <t>問３２</t>
  </si>
  <si>
    <t>　担当職員は、利用者の心身又は家族の状況等に応じ、継続的かつ計画的に指定介護予防サービス等の利用が行われるようにしている。</t>
    <phoneticPr fontId="2"/>
  </si>
  <si>
    <t>　　担当職員は、介護予防サービス計画の作成に当たっては、利用者によるサービスの選択に資するよう、利用者から複数の指定介護予防サービス事業者等の紹介の求めがあった場合等には誠実に対応している。　</t>
    <phoneticPr fontId="2"/>
  </si>
  <si>
    <t>問３３</t>
  </si>
  <si>
    <t>　介護予防サービス計画には、以下の項目を記載している。
    (1) 目標とする生活
    (2) 健康状態について
    (3) アセスメント領域と現在の状況
    (4) 本人・家族の意欲・意向
    (5) 領域における課題（背景・原因）及び総合的課題
    (6) 課題に対する目標と具体策の提案
    (7) 具体策についての意向　本人・家族
    (8) 目標及び目標についての支援のポイント
    (9) 「本人等のセルフケアや家族の支援、インフォーマルサービス」「介護保険
         サービス又は地域支援事業」
    (10)サービス種別、事業所名及び期間
    (11)総合的な方針
    (12)必要な事業プログラム</t>
    <phoneticPr fontId="2"/>
  </si>
  <si>
    <t>問３４</t>
  </si>
  <si>
    <t>問３５</t>
  </si>
  <si>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phoneticPr fontId="2"/>
  </si>
  <si>
    <t>　身体的拘束等を行う場合には、その態様及び時間、その際の利用者の心身の状況並びに緊急やむを得ない理由を記録している。</t>
    <phoneticPr fontId="2"/>
  </si>
  <si>
    <t>【アセスメント】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
イ　運動及び移動
ロ　家庭生活を含む日常生活
ハ　社会参加並びに対人関係及びコミュニケーション
ニ　健康管理</t>
    <phoneticPr fontId="2"/>
  </si>
  <si>
    <t>【個別サービス計画作成の指導及び報告の聴取】
　担当職員は、指定介護予防サービス事業者等に対して、介護予防サービス計画に基づき、介護予防訪問看護計画等指定介護予防サービス等基準において位置づけられている計画の作成を指導するとともに、サービスの提供状況や利用者の状態等に関する報告を少なくとも１月に１回、聴取している。</t>
    <rPh sb="70" eb="71">
      <t>カン</t>
    </rPh>
    <phoneticPr fontId="2"/>
  </si>
  <si>
    <t>【モニタリング】
　少なくともサービス提供開始月の翌月から起算して３か月に１回及びサービスの評価期間が終了する月並びに利用者の状況に著しい変化があったときは、利用者の居宅を訪問し、利用者に面接している。
利用者の状況に変化があった場合は計画の見直しを行っている。</t>
    <rPh sb="102" eb="105">
      <t>リヨウシャ</t>
    </rPh>
    <rPh sb="106" eb="108">
      <t>ジョウキョウ</t>
    </rPh>
    <rPh sb="109" eb="111">
      <t>ヘンカ</t>
    </rPh>
    <rPh sb="115" eb="117">
      <t>バアイ</t>
    </rPh>
    <rPh sb="118" eb="120">
      <t>ケイカク</t>
    </rPh>
    <rPh sb="121" eb="123">
      <t>ミナオ</t>
    </rPh>
    <rPh sb="125" eb="126">
      <t>オコナ</t>
    </rPh>
    <phoneticPr fontId="2"/>
  </si>
  <si>
    <t>問５</t>
    <phoneticPr fontId="2"/>
  </si>
  <si>
    <t>問６</t>
    <phoneticPr fontId="2"/>
  </si>
  <si>
    <t>問７</t>
    <phoneticPr fontId="2"/>
  </si>
  <si>
    <t>問８</t>
    <phoneticPr fontId="2"/>
  </si>
  <si>
    <t>問９</t>
    <phoneticPr fontId="2"/>
  </si>
  <si>
    <t>問１０</t>
    <phoneticPr fontId="2"/>
  </si>
  <si>
    <t>問１１</t>
    <phoneticPr fontId="2"/>
  </si>
  <si>
    <t>問１２</t>
    <phoneticPr fontId="2"/>
  </si>
  <si>
    <t>問１３</t>
    <phoneticPr fontId="2"/>
  </si>
  <si>
    <t>問１４</t>
    <phoneticPr fontId="2"/>
  </si>
  <si>
    <t>問１５</t>
    <phoneticPr fontId="2"/>
  </si>
  <si>
    <t>問１６</t>
    <phoneticPr fontId="2"/>
  </si>
  <si>
    <t>問１７</t>
    <phoneticPr fontId="2"/>
  </si>
  <si>
    <t>問１８</t>
    <phoneticPr fontId="2"/>
  </si>
  <si>
    <t>問１９</t>
    <phoneticPr fontId="2"/>
  </si>
  <si>
    <t>事業対象者</t>
    <rPh sb="0" eb="5">
      <t>ジギョウタイショウシャ</t>
    </rPh>
    <phoneticPr fontId="2"/>
  </si>
  <si>
    <t>　電磁的方法による重要事項の提供を行う際は、以下の項目を満たしている。</t>
    <phoneticPr fontId="2"/>
  </si>
  <si>
    <t>　利用申込者又はその家族からの申出があった場合には、重要事項を記した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している。</t>
    <phoneticPr fontId="2"/>
  </si>
  <si>
    <t>【1】</t>
    <phoneticPr fontId="2"/>
  </si>
  <si>
    <t>電子情報処理組織を使用する方法のうちイ又はロに掲げるもの</t>
    <phoneticPr fontId="2"/>
  </si>
  <si>
    <t>イ</t>
    <phoneticPr fontId="2"/>
  </si>
  <si>
    <t>ロ</t>
    <phoneticPr fontId="2"/>
  </si>
  <si>
    <t>※</t>
    <phoneticPr fontId="2"/>
  </si>
  <si>
    <t>【2】</t>
    <phoneticPr fontId="2"/>
  </si>
  <si>
    <t>磁気ディスク、シー・ディー・ロムその他これらに準ずる方法により一定の事項を確実に記録しておくことができる物をもって調製するファイルに重要事項を記録したものを交付する方法</t>
  </si>
  <si>
    <t>　電磁的方法は、利用申込者又はその家族がファイルへの記録を出力することによる文書を作成している。</t>
  </si>
  <si>
    <t>　電磁的方法による重要事項を提供しようとするときは、あらかじめ、当該利用申込者又はその家族に対し、その用いる次に掲げる電磁的方法の種類及び内容を示し、文書又は電磁的方法による承諾を得ている</t>
  </si>
  <si>
    <t>ファイルへの記録の方式</t>
  </si>
  <si>
    <t>　電磁的方法による重要事項の提供の承諾を得たが、当該利用申込者又はその家族から文書又は電磁的方法により電磁的方法による提供を受けない旨の申出があったときは、当該利用申込者又はその家族に対し、重要事項の提供を電磁的方法によってしていない。</t>
  </si>
  <si>
    <t>※</t>
  </si>
  <si>
    <t>当該利用申込者又はその家族が再び前項の規定による承諾をした場合は、この限りでない。</t>
  </si>
  <si>
    <t>　介護予防支援の提供にあたり、交付、説明、同意、承諾等のうち書面で行われることが規定又は想定されるものについて、書面に代えて、電磁的方法による際は、相手方の承諾を得ている。</t>
    <rPh sb="1" eb="3">
      <t>カイゴ</t>
    </rPh>
    <rPh sb="3" eb="5">
      <t>ヨボウ</t>
    </rPh>
    <rPh sb="5" eb="7">
      <t>シエン</t>
    </rPh>
    <rPh sb="8" eb="10">
      <t>テイキョウ</t>
    </rPh>
    <rPh sb="15" eb="17">
      <t>コウフ</t>
    </rPh>
    <rPh sb="18" eb="20">
      <t>セツメイ</t>
    </rPh>
    <rPh sb="21" eb="23">
      <t>ドウイ</t>
    </rPh>
    <rPh sb="24" eb="26">
      <t>ショウダク</t>
    </rPh>
    <rPh sb="26" eb="27">
      <t>トウ</t>
    </rPh>
    <rPh sb="30" eb="32">
      <t>ショメン</t>
    </rPh>
    <rPh sb="33" eb="34">
      <t>オコナ</t>
    </rPh>
    <rPh sb="40" eb="42">
      <t>キテイ</t>
    </rPh>
    <rPh sb="42" eb="43">
      <t>マタ</t>
    </rPh>
    <rPh sb="44" eb="46">
      <t>ソウテイ</t>
    </rPh>
    <rPh sb="56" eb="58">
      <t>ショメン</t>
    </rPh>
    <rPh sb="59" eb="60">
      <t>カ</t>
    </rPh>
    <rPh sb="63" eb="66">
      <t>デンジテキ</t>
    </rPh>
    <rPh sb="66" eb="68">
      <t>ホウホウ</t>
    </rPh>
    <rPh sb="71" eb="72">
      <t>サイ</t>
    </rPh>
    <rPh sb="74" eb="76">
      <t>アイテ</t>
    </rPh>
    <rPh sb="76" eb="77">
      <t>ガタ</t>
    </rPh>
    <rPh sb="78" eb="80">
      <t>ショウダク</t>
    </rPh>
    <rPh sb="81" eb="82">
      <t>エ</t>
    </rPh>
    <phoneticPr fontId="2"/>
  </si>
  <si>
    <t>介護予防支援事業者の使用に係る電子計算機と利用申込者又はその家族の使用に係る電子計算機とを接続する電気通信回線を通じて送信し、受信者の使用に係る電子計算機に備えられたファイルに記録する方法</t>
    <rPh sb="2" eb="4">
      <t>ヨボウ</t>
    </rPh>
    <phoneticPr fontId="2"/>
  </si>
  <si>
    <t>介護予防支援事業者の使用に係る電子計算機に備えられたファイルに記録された重要事項を電気通信回線を通じて利用申込者又はその家族の閲覧に供し、当該利用申込者又はその家族の使用に係る電子計算機に備えられたファイルに当該重要事項を記録する方法</t>
    <rPh sb="2" eb="4">
      <t>ヨボウ</t>
    </rPh>
    <phoneticPr fontId="2"/>
  </si>
  <si>
    <t>「電子情報処理組織」とは、介護予防支援事業者の使用に係る電子計算機と、利用申込者又はその家族の使用に係る電子計算機とを電気通信回線で接続した電子情報処理組織をいう。</t>
    <rPh sb="15" eb="17">
      <t>ヨボウ</t>
    </rPh>
    <phoneticPr fontId="2"/>
  </si>
  <si>
    <t>（電磁的方法による提供を受ける旨の承諾又は受けない旨の申出をする場合にあっては、介護予防支援事業者の使用に係る電子計算機に備えられたファイルにその旨を記録する方法）</t>
    <rPh sb="42" eb="44">
      <t>ヨボウ</t>
    </rPh>
    <phoneticPr fontId="2"/>
  </si>
  <si>
    <t>電磁的方法のうち介護予防支援事業者が使用するもの</t>
    <rPh sb="10" eb="12">
      <t>ヨボウ</t>
    </rPh>
    <phoneticPr fontId="2"/>
  </si>
  <si>
    <t>【モニタリング】
　担当職員は、モニタリングに当たっては、利用者及びその家族、指定介護予防サービス事業者等との連絡を継続的に行うこととし、利用者側に事情のない限り、次に定めるところにより行っている。
イ　少なくともサービスの提供を開始する月の翌月から起算して３月に１回及び
　サービスの評価期間が終了する月並びに利用者の状況に著しい変化があった
　ときは、利用者の居宅を訪問し、利用者に面接すること。
ロ　利用者の居宅を訪問しない月においては、可能な限り、指定介護予防通所リハ
　ビリテーション事業所を訪問する等の方法により利用者に面接するよう努めると
　ともに、当該面接ができない場合にあっては、電話等により利用者との連絡を実施
　すること。
ハ　少なくとも１月に１回、モニタリングの結果を記録すること。
※テレビ電話装置を活用して面接を行っている場合は、次のいずれも該当している
ア　　サービスの提供を開始する月の翌月から起算して3月ごとの期間について、少
　　なくとも連続する2期間に1回、利用者の居宅を訪問している。
イ　　　テレビ電話装置等を活用して面接を行うことについて、文書により、利用者の
　　同意を得ている。
ウ　　サービス担当者会議等において、次に掲げる事項について主治の医師、担当　
　　者その他の関係者の合意を得ている。
　　①利用者の心身の状況が安定していること。
　　②利用者がテレビ電話装置等を活用して意思疎通を行うことができること。
　　③担当職員が、テレビ電話装置等を活用したモニタリングでは把握できない情報　　　
　　　　について、担当者から情報を受けること。</t>
    <phoneticPr fontId="2"/>
  </si>
  <si>
    <t>問２０</t>
    <rPh sb="0" eb="1">
      <t>トイ</t>
    </rPh>
    <phoneticPr fontId="2"/>
  </si>
  <si>
    <t>問２１</t>
    <phoneticPr fontId="2"/>
  </si>
  <si>
    <t>問２２</t>
    <phoneticPr fontId="2"/>
  </si>
  <si>
    <t>　利用者の居宅を訪問しない月（問20のテレビ電話装置等を活用して利用者に面接を行う月を除く）においては、可能な限り、指定介護予防通所リハビリテーション事業所等を訪問する等の方法により利用者に面接するよう努めるとともに、面接ができない場合は、電話等により利用者との連絡を実施している。</t>
    <phoneticPr fontId="2"/>
  </si>
  <si>
    <t>　虐待の防止のための対策を検討する委員会（テレビ電話装置等の活用可能）を定期的に開催するとともに、その結果について、従業者に周知徹底を図っている。</t>
    <phoneticPr fontId="2"/>
  </si>
  <si>
    <t>　虐待の防止のための指針を整備している。</t>
    <phoneticPr fontId="2"/>
  </si>
  <si>
    <t>　従業者に対し、虐待の防止のための研修を定期的（年１回以上）に実施している。</t>
    <rPh sb="24" eb="25">
      <t>ネン</t>
    </rPh>
    <rPh sb="26" eb="27">
      <t>カイ</t>
    </rPh>
    <rPh sb="27" eb="29">
      <t>イジョウ</t>
    </rPh>
    <phoneticPr fontId="2"/>
  </si>
  <si>
    <t>　高齢者虐待防止措置を実施するための担当者を設置している。</t>
    <rPh sb="11" eb="13">
      <t>ジッシ</t>
    </rPh>
    <rPh sb="18" eb="21">
      <t>タントウシャ</t>
    </rPh>
    <rPh sb="22" eb="24">
      <t>セッチ</t>
    </rPh>
    <phoneticPr fontId="2"/>
  </si>
  <si>
    <t>　感染症や非常災害の発生時において、利用者に対するサービスの提供を継続的に実施するための、及び非常時の体制で早期の業務再開を図るための計画（業務継続計画）を策定している。</t>
    <phoneticPr fontId="2"/>
  </si>
  <si>
    <t>　業務継続計画に従い必要な措置を講じている。</t>
    <phoneticPr fontId="2"/>
  </si>
  <si>
    <t>（４）　高齢者虐待防止措置未実施減算</t>
    <rPh sb="4" eb="7">
      <t>コウレイシャ</t>
    </rPh>
    <rPh sb="7" eb="9">
      <t>ギャクタイ</t>
    </rPh>
    <rPh sb="9" eb="11">
      <t>ボウシ</t>
    </rPh>
    <rPh sb="11" eb="13">
      <t>ソチ</t>
    </rPh>
    <rPh sb="13" eb="16">
      <t>ミジッシ</t>
    </rPh>
    <rPh sb="16" eb="18">
      <t>ゲンサン</t>
    </rPh>
    <phoneticPr fontId="2"/>
  </si>
  <si>
    <t>介護予防支援費は、次表に基づき算定している。　</t>
  </si>
  <si>
    <t>介護予防支援費（Ⅰ）</t>
    <rPh sb="0" eb="4">
      <t>カイゴヨボウ</t>
    </rPh>
    <rPh sb="4" eb="7">
      <t>シエンピ</t>
    </rPh>
    <phoneticPr fontId="2"/>
  </si>
  <si>
    <t>介護予防支援費（Ⅱ）</t>
    <rPh sb="0" eb="4">
      <t>カイゴヨボウ</t>
    </rPh>
    <rPh sb="4" eb="7">
      <t>シエンピ</t>
    </rPh>
    <phoneticPr fontId="2"/>
  </si>
  <si>
    <t>442単位</t>
    <rPh sb="3" eb="5">
      <t>タンイ</t>
    </rPh>
    <phoneticPr fontId="2"/>
  </si>
  <si>
    <t>472単位</t>
    <rPh sb="3" eb="5">
      <t>タンイ</t>
    </rPh>
    <phoneticPr fontId="2"/>
  </si>
  <si>
    <t>※　（Ⅰ）は地域包括支援センター、（Ⅱ）は指定居宅介護支援事業者が行う場合に算定する。</t>
    <rPh sb="6" eb="12">
      <t>チイキホウカツシエン</t>
    </rPh>
    <rPh sb="21" eb="32">
      <t>シテイキョタクカイゴシエンジギョウシャ</t>
    </rPh>
    <rPh sb="33" eb="34">
      <t>オコナ</t>
    </rPh>
    <rPh sb="35" eb="37">
      <t>バアイ</t>
    </rPh>
    <rPh sb="38" eb="40">
      <t>サンテイ</t>
    </rPh>
    <phoneticPr fontId="2"/>
  </si>
  <si>
    <t>問３</t>
    <rPh sb="0" eb="1">
      <t>トイ</t>
    </rPh>
    <phoneticPr fontId="2"/>
  </si>
  <si>
    <t>問３６</t>
  </si>
  <si>
    <t>問３７</t>
  </si>
  <si>
    <t>問３８</t>
  </si>
  <si>
    <t>問３９</t>
  </si>
  <si>
    <t>必要に応じて随時、サービス担当者会議を開催し、その継続の必要性について専門的意見を聴取し検証した上で、継続が必要な場合はその理由を介護予防サービス計画に記載している。</t>
    <phoneticPr fontId="2"/>
  </si>
  <si>
    <t>担当職員は、利用者の介護予防サービス計画に介護予防福祉用具貸与を位置付ける場合、使用が想定できる状態像の者であることを確認するため、調査票の写しを市から入手している。</t>
    <phoneticPr fontId="2"/>
  </si>
  <si>
    <t>担当職員は、調査票の写しを介護予防福祉用具貸与事業者へ提示することに同意を得たうえで送付している。</t>
    <phoneticPr fontId="2"/>
  </si>
  <si>
    <t>担当職員は、状態像によらない判断方法を用いる場合、福祉用具の必要性を判断するため、主治医意見書による方法のほか、医師の診断書または医師から所見を聴取する方法により医師の所見及び医師の名前を介護予防サービス計画に記載している。</t>
    <phoneticPr fontId="2"/>
  </si>
  <si>
    <t>　問３５の場合、担当職員は、介護予防福祉用具貸与事業者より、医師の所見及び医師の名前について確認があった際、利用者同意を得て、適切に情報提供している。</t>
    <rPh sb="1" eb="2">
      <t>トイ</t>
    </rPh>
    <phoneticPr fontId="2"/>
  </si>
  <si>
    <t>問４０</t>
  </si>
  <si>
    <t>【介護予防福祉用具貸与・介護予防特定福祉用具販売の位置付け】
　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
※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ます。</t>
    <rPh sb="1" eb="5">
      <t>カイゴヨボウ</t>
    </rPh>
    <rPh sb="12" eb="16">
      <t>カイゴヨボウ</t>
    </rPh>
    <phoneticPr fontId="2"/>
  </si>
  <si>
    <t>問４１</t>
  </si>
  <si>
    <t>（参考様式１）</t>
    <rPh sb="1" eb="3">
      <t>サンコウ</t>
    </rPh>
    <rPh sb="3" eb="5">
      <t>ヨウシキ</t>
    </rPh>
    <phoneticPr fontId="2"/>
  </si>
  <si>
    <t>従業者の勤務の体制及び勤務形態一覧表</t>
    <phoneticPr fontId="5"/>
  </si>
  <si>
    <t>サービス種別</t>
    <rPh sb="4" eb="6">
      <t>シュベツ</t>
    </rPh>
    <phoneticPr fontId="5"/>
  </si>
  <si>
    <t>(</t>
    <phoneticPr fontId="5"/>
  </si>
  <si>
    <t>介護予防支援</t>
    <rPh sb="0" eb="2">
      <t>カイゴ</t>
    </rPh>
    <rPh sb="2" eb="4">
      <t>ヨボウ</t>
    </rPh>
    <rPh sb="4" eb="6">
      <t>シエン</t>
    </rPh>
    <phoneticPr fontId="5"/>
  </si>
  <si>
    <t>）</t>
    <phoneticPr fontId="5"/>
  </si>
  <si>
    <t>令和</t>
    <rPh sb="0" eb="2">
      <t>レイワ</t>
    </rPh>
    <phoneticPr fontId="5"/>
  </si>
  <si>
    <t>)</t>
    <phoneticPr fontId="5"/>
  </si>
  <si>
    <t>年</t>
    <rPh sb="0" eb="1">
      <t>ネン</t>
    </rPh>
    <phoneticPr fontId="5"/>
  </si>
  <si>
    <t>月</t>
    <rPh sb="0" eb="1">
      <t>ゲツ</t>
    </rPh>
    <phoneticPr fontId="5"/>
  </si>
  <si>
    <t>事業所名</t>
    <rPh sb="0" eb="3">
      <t>ジギョウショ</t>
    </rPh>
    <rPh sb="3" eb="4">
      <t>メイ</t>
    </rPh>
    <phoneticPr fontId="5"/>
  </si>
  <si>
    <t>(1)</t>
    <phoneticPr fontId="5"/>
  </si>
  <si>
    <t>計画</t>
  </si>
  <si>
    <t>(2)事業所の営業日</t>
    <rPh sb="3" eb="6">
      <t>ジギョウショ</t>
    </rPh>
    <rPh sb="7" eb="10">
      <t>エイギョウビ</t>
    </rPh>
    <phoneticPr fontId="5"/>
  </si>
  <si>
    <t>火</t>
    <rPh sb="0" eb="1">
      <t>ヒ</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</si>
  <si>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</si>
  <si>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</si>
  <si>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</si>
  <si>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</si>
  <si>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</si>
  <si>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祝</t>
    <rPh sb="0" eb="1">
      <t>シュク</t>
    </rPh>
    <phoneticPr fontId="5"/>
  </si>
  <si>
    <t>営業時間</t>
    <rPh sb="0" eb="2">
      <t>エイギョウ</t>
    </rPh>
    <rPh sb="2" eb="4">
      <t>ジカン</t>
    </rPh>
    <phoneticPr fontId="5"/>
  </si>
  <si>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
  </si>
  <si>
    <t>時間/日</t>
    <rPh sb="0" eb="2">
      <t>ジカン</t>
    </rPh>
    <rPh sb="3" eb="4">
      <t>ニチ</t>
    </rPh>
    <phoneticPr fontId="5"/>
  </si>
  <si>
    <t>時間/週</t>
    <rPh sb="0" eb="2">
      <t>ジカン</t>
    </rPh>
    <rPh sb="3" eb="4">
      <t>シュウ</t>
    </rPh>
    <phoneticPr fontId="5"/>
  </si>
  <si>
    <t>時間/月</t>
    <rPh sb="0" eb="2">
      <t>ジカン</t>
    </rPh>
    <rPh sb="3" eb="4">
      <t>ツキ</t>
    </rPh>
    <phoneticPr fontId="5"/>
  </si>
  <si>
    <t>○</t>
  </si>
  <si>
    <t>－</t>
  </si>
  <si>
    <t>⇒</t>
    <phoneticPr fontId="5"/>
  </si>
  <si>
    <t>～</t>
    <phoneticPr fontId="5"/>
  </si>
  <si>
    <t>（計</t>
    <rPh sb="1" eb="2">
      <t>ケイ</t>
    </rPh>
    <phoneticPr fontId="5"/>
  </si>
  <si>
    <t>時間）</t>
    <rPh sb="0" eb="2">
      <t>ジカン</t>
    </rPh>
    <phoneticPr fontId="5"/>
  </si>
  <si>
    <t>当月の日数</t>
    <rPh sb="0" eb="2">
      <t>トウゲツ</t>
    </rPh>
    <rPh sb="3" eb="5">
      <t>ニッスウ</t>
    </rPh>
    <phoneticPr fontId="5"/>
  </si>
  <si>
    <t xml:space="preserve"> 備考（休業日等）</t>
    <phoneticPr fontId="5"/>
  </si>
  <si>
    <t>(4) 利用者数（新規の場合は推定数）</t>
    <rPh sb="4" eb="7">
      <t>リヨウシャ</t>
    </rPh>
    <rPh sb="7" eb="8">
      <t>スウ</t>
    </rPh>
    <rPh sb="9" eb="11">
      <t>シンキ</t>
    </rPh>
    <rPh sb="12" eb="14">
      <t>バアイ</t>
    </rPh>
    <rPh sb="15" eb="18">
      <t>スイテイスウ</t>
    </rPh>
    <phoneticPr fontId="5"/>
  </si>
  <si>
    <t>人</t>
    <rPh sb="0" eb="1">
      <t>ニン</t>
    </rPh>
    <phoneticPr fontId="5"/>
  </si>
  <si>
    <t>No</t>
    <phoneticPr fontId="5"/>
  </si>
  <si>
    <t>(4) 
職種</t>
    <phoneticPr fontId="2"/>
  </si>
  <si>
    <t>(5)
勤務
形態</t>
    <phoneticPr fontId="2"/>
  </si>
  <si>
    <t>(6)
資格</t>
    <rPh sb="4" eb="6">
      <t>シカク</t>
    </rPh>
    <phoneticPr fontId="5"/>
  </si>
  <si>
    <t>(7) 氏　名</t>
    <phoneticPr fontId="2"/>
  </si>
  <si>
    <t>(8) 勤 務 時 間 数</t>
    <rPh sb="4" eb="5">
      <t>ツトム</t>
    </rPh>
    <rPh sb="6" eb="7">
      <t>ツトム</t>
    </rPh>
    <rPh sb="8" eb="9">
      <t>トキ</t>
    </rPh>
    <rPh sb="10" eb="11">
      <t>アイダ</t>
    </rPh>
    <rPh sb="12" eb="13">
      <t>スウ</t>
    </rPh>
    <phoneticPr fontId="5"/>
  </si>
  <si>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</si>
  <si>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</si>
  <si>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1週目</t>
    <rPh sb="1" eb="2">
      <t>シュウ</t>
    </rPh>
    <rPh sb="2" eb="3">
      <t>メ</t>
    </rPh>
    <phoneticPr fontId="5"/>
  </si>
  <si>
    <t>2週目</t>
    <rPh sb="1" eb="2">
      <t>シュウ</t>
    </rPh>
    <rPh sb="2" eb="3">
      <t>メ</t>
    </rPh>
    <phoneticPr fontId="5"/>
  </si>
  <si>
    <t>3週目</t>
    <rPh sb="1" eb="2">
      <t>シュウ</t>
    </rPh>
    <rPh sb="2" eb="3">
      <t>メ</t>
    </rPh>
    <phoneticPr fontId="5"/>
  </si>
  <si>
    <t>4週目</t>
    <rPh sb="1" eb="2">
      <t>シュウ</t>
    </rPh>
    <rPh sb="2" eb="3">
      <t>メ</t>
    </rPh>
    <phoneticPr fontId="5"/>
  </si>
  <si>
    <t>5週目</t>
    <rPh sb="1" eb="2">
      <t>シュウ</t>
    </rPh>
    <rPh sb="2" eb="3">
      <t>メ</t>
    </rPh>
    <phoneticPr fontId="5"/>
  </si>
  <si>
    <t>シフト記号</t>
    <rPh sb="3" eb="5">
      <t>キゴウ</t>
    </rPh>
    <phoneticPr fontId="5"/>
  </si>
  <si>
    <t>勤務時間数</t>
    <rPh sb="0" eb="2">
      <t>キンム</t>
    </rPh>
    <rPh sb="2" eb="5">
      <t>ジカンスウ</t>
    </rPh>
    <phoneticPr fontId="5"/>
  </si>
  <si>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5"/>
  </si>
  <si>
    <t>勤務形態</t>
    <rPh sb="0" eb="2">
      <t>キンム</t>
    </rPh>
    <rPh sb="2" eb="4">
      <t>ケイタイ</t>
    </rPh>
    <phoneticPr fontId="5"/>
  </si>
  <si>
    <t>勤務時間数合計</t>
    <rPh sb="0" eb="2">
      <t>キンム</t>
    </rPh>
    <rPh sb="2" eb="5">
      <t>ジカンスウ</t>
    </rPh>
    <rPh sb="5" eb="7">
      <t>ゴウケイ</t>
    </rPh>
    <phoneticPr fontId="5"/>
  </si>
  <si>
    <t>常勤換算の対象時間数</t>
    <rPh sb="0" eb="2">
      <t>ジョウキン</t>
    </rPh>
    <rPh sb="2" eb="4">
      <t>カンサン</t>
    </rPh>
    <rPh sb="5" eb="7">
      <t>タイショウ</t>
    </rPh>
    <rPh sb="7" eb="9">
      <t>ジカン</t>
    </rPh>
    <rPh sb="9" eb="10">
      <t>スウ</t>
    </rPh>
    <phoneticPr fontId="5"/>
  </si>
  <si>
    <t>常勤換算方法対象外の</t>
    <rPh sb="0" eb="2">
      <t>ジョウキン</t>
    </rPh>
    <rPh sb="2" eb="4">
      <t>カンサン</t>
    </rPh>
    <rPh sb="4" eb="6">
      <t>ホウホウ</t>
    </rPh>
    <rPh sb="6" eb="9">
      <t>タイショウガイ</t>
    </rPh>
    <phoneticPr fontId="5"/>
  </si>
  <si>
    <t>当月合計</t>
    <rPh sb="0" eb="2">
      <t>トウゲツ</t>
    </rPh>
    <rPh sb="2" eb="4">
      <t>ゴウケイ</t>
    </rPh>
    <phoneticPr fontId="5"/>
  </si>
  <si>
    <t>週平均</t>
    <rPh sb="0" eb="3">
      <t>シュウヘイキン</t>
    </rPh>
    <phoneticPr fontId="5"/>
  </si>
  <si>
    <t>常勤の従業者の人数</t>
    <rPh sb="0" eb="2">
      <t>ジョウキン</t>
    </rPh>
    <rPh sb="3" eb="6">
      <t>ジュウギョウシャ</t>
    </rPh>
    <rPh sb="7" eb="9">
      <t>ニンズウ</t>
    </rPh>
    <phoneticPr fontId="5"/>
  </si>
  <si>
    <t>A</t>
    <phoneticPr fontId="5"/>
  </si>
  <si>
    <t>B</t>
    <phoneticPr fontId="5"/>
  </si>
  <si>
    <t>C</t>
    <phoneticPr fontId="5"/>
  </si>
  <si>
    <t>-</t>
    <phoneticPr fontId="5"/>
  </si>
  <si>
    <t>D</t>
    <phoneticPr fontId="5"/>
  </si>
  <si>
    <t>合計</t>
    <rPh sb="0" eb="2">
      <t>ゴウケイ</t>
    </rPh>
    <phoneticPr fontId="5"/>
  </si>
  <si>
    <t>■ 常勤換算方法による人数</t>
    <rPh sb="2" eb="4">
      <t>ジョウキン</t>
    </rPh>
    <rPh sb="4" eb="6">
      <t>カンサン</t>
    </rPh>
    <rPh sb="6" eb="8">
      <t>ホウホウ</t>
    </rPh>
    <rPh sb="11" eb="13">
      <t>ニンズウ</t>
    </rPh>
    <phoneticPr fontId="5"/>
  </si>
  <si>
    <t>（勤務形態の記号）</t>
    <rPh sb="1" eb="3">
      <t>キンム</t>
    </rPh>
    <rPh sb="3" eb="5">
      <t>ケイタイ</t>
    </rPh>
    <rPh sb="6" eb="8">
      <t>キゴウ</t>
    </rPh>
    <phoneticPr fontId="5"/>
  </si>
  <si>
    <t>常勤換算の</t>
    <rPh sb="0" eb="2">
      <t>ジョウキン</t>
    </rPh>
    <rPh sb="2" eb="4">
      <t>カンサン</t>
    </rPh>
    <phoneticPr fontId="5"/>
  </si>
  <si>
    <t>常勤の従業者が</t>
    <rPh sb="0" eb="2">
      <t>ジョウキン</t>
    </rPh>
    <rPh sb="3" eb="6">
      <t>ジュウギョウシャ</t>
    </rPh>
    <phoneticPr fontId="5"/>
  </si>
  <si>
    <t>記号</t>
    <rPh sb="0" eb="2">
      <t>キゴウ</t>
    </rPh>
    <phoneticPr fontId="5"/>
  </si>
  <si>
    <t>区分</t>
    <rPh sb="0" eb="2">
      <t>クブン</t>
    </rPh>
    <phoneticPr fontId="5"/>
  </si>
  <si>
    <t>対象時間数（週平均）</t>
  </si>
  <si>
    <t>週に勤務すべき時間数</t>
    <rPh sb="0" eb="1">
      <t>シュウ</t>
    </rPh>
    <rPh sb="2" eb="4">
      <t>キンム</t>
    </rPh>
    <rPh sb="7" eb="10">
      <t>ジカンスウ</t>
    </rPh>
    <phoneticPr fontId="5"/>
  </si>
  <si>
    <t>常勤換算後の人数</t>
    <rPh sb="0" eb="2">
      <t>ジョウキン</t>
    </rPh>
    <rPh sb="2" eb="4">
      <t>カンサン</t>
    </rPh>
    <rPh sb="4" eb="5">
      <t>ゴ</t>
    </rPh>
    <rPh sb="6" eb="8">
      <t>ニンズウ</t>
    </rPh>
    <phoneticPr fontId="5"/>
  </si>
  <si>
    <t>常勤で専従</t>
    <rPh sb="0" eb="2">
      <t>ジョウキン</t>
    </rPh>
    <rPh sb="3" eb="5">
      <t>センジュウ</t>
    </rPh>
    <phoneticPr fontId="5"/>
  </si>
  <si>
    <t>÷</t>
    <phoneticPr fontId="5"/>
  </si>
  <si>
    <t>＝</t>
    <phoneticPr fontId="5"/>
  </si>
  <si>
    <t>常勤で兼務</t>
    <rPh sb="0" eb="2">
      <t>ジョウキン</t>
    </rPh>
    <rPh sb="3" eb="5">
      <t>ケンム</t>
    </rPh>
    <phoneticPr fontId="5"/>
  </si>
  <si>
    <t>（小数点第2位以下切り捨て）</t>
    <rPh sb="1" eb="4">
      <t>ショウスウテン</t>
    </rPh>
    <rPh sb="4" eb="5">
      <t>ダイ</t>
    </rPh>
    <rPh sb="6" eb="7">
      <t>イ</t>
    </rPh>
    <rPh sb="7" eb="9">
      <t>イカ</t>
    </rPh>
    <rPh sb="9" eb="10">
      <t>キ</t>
    </rPh>
    <rPh sb="11" eb="12">
      <t>ス</t>
    </rPh>
    <phoneticPr fontId="5"/>
  </si>
  <si>
    <t>非常勤で専従</t>
    <rPh sb="0" eb="3">
      <t>ヒジョウキン</t>
    </rPh>
    <rPh sb="4" eb="6">
      <t>センジュウ</t>
    </rPh>
    <phoneticPr fontId="5"/>
  </si>
  <si>
    <t>■ 看護職員の常勤換算方法による人数</t>
    <rPh sb="2" eb="4">
      <t>カンゴ</t>
    </rPh>
    <rPh sb="4" eb="6">
      <t>ショクイン</t>
    </rPh>
    <rPh sb="7" eb="9">
      <t>ジョウキン</t>
    </rPh>
    <rPh sb="9" eb="11">
      <t>カンサン</t>
    </rPh>
    <rPh sb="11" eb="13">
      <t>ホウホウ</t>
    </rPh>
    <rPh sb="16" eb="18">
      <t>ニンズウ</t>
    </rPh>
    <phoneticPr fontId="5"/>
  </si>
  <si>
    <t>非常勤で兼務</t>
    <rPh sb="0" eb="3">
      <t>ヒジョウキン</t>
    </rPh>
    <rPh sb="4" eb="6">
      <t>ケンム</t>
    </rPh>
    <phoneticPr fontId="5"/>
  </si>
  <si>
    <t>常勤の従業者の人数</t>
  </si>
  <si>
    <t>常勤換算方法による人数</t>
    <rPh sb="0" eb="2">
      <t>ジョウキン</t>
    </rPh>
    <rPh sb="2" eb="4">
      <t>カンサン</t>
    </rPh>
    <rPh sb="4" eb="6">
      <t>ホウホウ</t>
    </rPh>
    <rPh sb="9" eb="11">
      <t>ニンズウ</t>
    </rPh>
    <phoneticPr fontId="5"/>
  </si>
  <si>
    <t>必要な介護支援専門員の数</t>
    <rPh sb="0" eb="2">
      <t>ヒツヨウ</t>
    </rPh>
    <rPh sb="3" eb="5">
      <t>カイゴ</t>
    </rPh>
    <rPh sb="5" eb="7">
      <t>シエン</t>
    </rPh>
    <rPh sb="7" eb="10">
      <t>センモンイン</t>
    </rPh>
    <rPh sb="11" eb="12">
      <t>カズ</t>
    </rPh>
    <phoneticPr fontId="5"/>
  </si>
  <si>
    <t>＋</t>
    <phoneticPr fontId="5"/>
  </si>
  <si>
    <t>（参考様式）</t>
    <rPh sb="1" eb="3">
      <t>サンコウ</t>
    </rPh>
    <rPh sb="3" eb="5">
      <t>ヨウシキ</t>
    </rPh>
    <phoneticPr fontId="2"/>
  </si>
  <si>
    <t xml:space="preserve"> 休業日：12/30～1/3（年末年始）</t>
    <phoneticPr fontId="5"/>
  </si>
  <si>
    <t>管理者</t>
    <rPh sb="0" eb="3">
      <t>カンリシャ</t>
    </rPh>
    <phoneticPr fontId="5"/>
  </si>
  <si>
    <t>B</t>
  </si>
  <si>
    <t>主任介護支援専門員</t>
    <rPh sb="0" eb="2">
      <t>シュニン</t>
    </rPh>
    <rPh sb="2" eb="4">
      <t>カイゴ</t>
    </rPh>
    <rPh sb="4" eb="6">
      <t>シエン</t>
    </rPh>
    <rPh sb="6" eb="9">
      <t>センモンイン</t>
    </rPh>
    <phoneticPr fontId="5"/>
  </si>
  <si>
    <t>厚労　太郎</t>
    <rPh sb="0" eb="2">
      <t>コウロウ</t>
    </rPh>
    <rPh sb="3" eb="5">
      <t>タロウ</t>
    </rPh>
    <phoneticPr fontId="5"/>
  </si>
  <si>
    <t>r</t>
    <phoneticPr fontId="5"/>
  </si>
  <si>
    <t>休</t>
    <rPh sb="0" eb="1">
      <t>ヤス</t>
    </rPh>
    <phoneticPr fontId="5"/>
  </si>
  <si>
    <t>介護支援専門員</t>
    <rPh sb="0" eb="2">
      <t>カイゴ</t>
    </rPh>
    <rPh sb="2" eb="4">
      <t>シエン</t>
    </rPh>
    <rPh sb="4" eb="7">
      <t>センモンイン</t>
    </rPh>
    <phoneticPr fontId="5"/>
  </si>
  <si>
    <t>A</t>
  </si>
  <si>
    <t>○○　A郎</t>
    <rPh sb="4" eb="5">
      <t>ロウ</t>
    </rPh>
    <phoneticPr fontId="5"/>
  </si>
  <si>
    <t>a</t>
    <phoneticPr fontId="5"/>
  </si>
  <si>
    <t>○○　B子</t>
    <rPh sb="4" eb="5">
      <t>コ</t>
    </rPh>
    <phoneticPr fontId="5"/>
  </si>
  <si>
    <t>C</t>
  </si>
  <si>
    <t>○○　C子</t>
    <rPh sb="4" eb="5">
      <t>コ</t>
    </rPh>
    <phoneticPr fontId="5"/>
  </si>
  <si>
    <t>d</t>
  </si>
  <si>
    <t>d</t>
    <phoneticPr fontId="5"/>
  </si>
  <si>
    <t>≪要 提出≫</t>
    <rPh sb="1" eb="2">
      <t>ヨウ</t>
    </rPh>
    <rPh sb="3" eb="5">
      <t>テイシュツ</t>
    </rPh>
    <phoneticPr fontId="5"/>
  </si>
  <si>
    <t>■シフト記号表（勤務時間帯）</t>
    <rPh sb="4" eb="6">
      <t>キゴウ</t>
    </rPh>
    <rPh sb="6" eb="7">
      <t>ヒョウ</t>
    </rPh>
    <rPh sb="8" eb="10">
      <t>キンム</t>
    </rPh>
    <rPh sb="10" eb="13">
      <t>ジカンタイ</t>
    </rPh>
    <phoneticPr fontId="5"/>
  </si>
  <si>
    <t>※24時間表記</t>
    <rPh sb="3" eb="5">
      <t>ジカン</t>
    </rPh>
    <rPh sb="5" eb="7">
      <t>ヒョウキ</t>
    </rPh>
    <phoneticPr fontId="5"/>
  </si>
  <si>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
  </si>
  <si>
    <t>（記号の意味）</t>
    <rPh sb="1" eb="3">
      <t>キゴウ</t>
    </rPh>
    <rPh sb="4" eb="6">
      <t>イミ</t>
    </rPh>
    <phoneticPr fontId="5"/>
  </si>
  <si>
    <t>始業時間</t>
    <rPh sb="0" eb="2">
      <t>シギョウ</t>
    </rPh>
    <rPh sb="2" eb="4">
      <t>ジカン</t>
    </rPh>
    <phoneticPr fontId="5"/>
  </si>
  <si>
    <t>終業時間</t>
    <rPh sb="0" eb="2">
      <t>シュウギョウ</t>
    </rPh>
    <rPh sb="2" eb="4">
      <t>ジカン</t>
    </rPh>
    <phoneticPr fontId="5"/>
  </si>
  <si>
    <t>うち、休憩時間</t>
    <rPh sb="3" eb="5">
      <t>キュウケイ</t>
    </rPh>
    <rPh sb="5" eb="7">
      <t>ジカン</t>
    </rPh>
    <phoneticPr fontId="5"/>
  </si>
  <si>
    <t>勤務時間</t>
    <rPh sb="0" eb="2">
      <t>キンム</t>
    </rPh>
    <rPh sb="2" eb="4">
      <t>ジカン</t>
    </rPh>
    <phoneticPr fontId="5"/>
  </si>
  <si>
    <t>休：休暇</t>
    <rPh sb="0" eb="1">
      <t>ヤス</t>
    </rPh>
    <rPh sb="2" eb="4">
      <t>キュウカ</t>
    </rPh>
    <phoneticPr fontId="5"/>
  </si>
  <si>
    <t>：</t>
    <phoneticPr fontId="5"/>
  </si>
  <si>
    <t>出：出張</t>
    <rPh sb="0" eb="1">
      <t>シュツ</t>
    </rPh>
    <rPh sb="2" eb="4">
      <t>シュッチョウ</t>
    </rPh>
    <phoneticPr fontId="5"/>
  </si>
  <si>
    <t>出</t>
    <rPh sb="0" eb="1">
      <t>シュツ</t>
    </rPh>
    <phoneticPr fontId="5"/>
  </si>
  <si>
    <t>研：研修</t>
    <rPh sb="0" eb="1">
      <t>ケン</t>
    </rPh>
    <rPh sb="2" eb="4">
      <t>ケンシュウ</t>
    </rPh>
    <phoneticPr fontId="5"/>
  </si>
  <si>
    <t>研</t>
    <rPh sb="0" eb="1">
      <t>ケン</t>
    </rPh>
    <phoneticPr fontId="5"/>
  </si>
  <si>
    <t>b</t>
    <phoneticPr fontId="5"/>
  </si>
  <si>
    <t>c</t>
    <phoneticPr fontId="5"/>
  </si>
  <si>
    <t>e</t>
    <phoneticPr fontId="5"/>
  </si>
  <si>
    <t>f</t>
    <phoneticPr fontId="5"/>
  </si>
  <si>
    <t>g</t>
    <phoneticPr fontId="5"/>
  </si>
  <si>
    <t>h</t>
    <phoneticPr fontId="5"/>
  </si>
  <si>
    <t>i</t>
    <phoneticPr fontId="5"/>
  </si>
  <si>
    <t>j</t>
    <phoneticPr fontId="5"/>
  </si>
  <si>
    <t>k</t>
    <phoneticPr fontId="5"/>
  </si>
  <si>
    <t>l</t>
    <phoneticPr fontId="5"/>
  </si>
  <si>
    <t>m</t>
    <phoneticPr fontId="5"/>
  </si>
  <si>
    <t>n</t>
    <phoneticPr fontId="5"/>
  </si>
  <si>
    <t>o</t>
    <phoneticPr fontId="5"/>
  </si>
  <si>
    <t>p</t>
    <phoneticPr fontId="5"/>
  </si>
  <si>
    <t>q</t>
    <phoneticPr fontId="5"/>
  </si>
  <si>
    <t>s</t>
    <phoneticPr fontId="5"/>
  </si>
  <si>
    <t>t</t>
    <phoneticPr fontId="5"/>
  </si>
  <si>
    <t>u</t>
    <phoneticPr fontId="5"/>
  </si>
  <si>
    <t>v</t>
    <phoneticPr fontId="5"/>
  </si>
  <si>
    <t>w</t>
    <phoneticPr fontId="5"/>
  </si>
  <si>
    <t>x</t>
    <phoneticPr fontId="5"/>
  </si>
  <si>
    <t>y</t>
    <phoneticPr fontId="5"/>
  </si>
  <si>
    <t>z</t>
    <phoneticPr fontId="5"/>
  </si>
  <si>
    <t>早退(1)</t>
    <rPh sb="0" eb="2">
      <t>ソウタイ</t>
    </rPh>
    <phoneticPr fontId="5"/>
  </si>
  <si>
    <t>実績で早退者がいた場合に使用</t>
    <rPh sb="0" eb="2">
      <t>ジッセキ</t>
    </rPh>
    <rPh sb="3" eb="6">
      <t>ソウタイシャ</t>
    </rPh>
    <rPh sb="9" eb="11">
      <t>バアイ</t>
    </rPh>
    <rPh sb="12" eb="14">
      <t>シヨウ</t>
    </rPh>
    <phoneticPr fontId="5"/>
  </si>
  <si>
    <t>早退(2)</t>
    <rPh sb="0" eb="2">
      <t>ソウタイ</t>
    </rPh>
    <phoneticPr fontId="5"/>
  </si>
  <si>
    <t>az</t>
    <phoneticPr fontId="5"/>
  </si>
  <si>
    <t>≪提出不要≫</t>
    <rPh sb="1" eb="3">
      <t>テイシュツ</t>
    </rPh>
    <rPh sb="3" eb="5">
      <t>フヨウ</t>
    </rPh>
    <phoneticPr fontId="5"/>
  </si>
  <si>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</si>
  <si>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・・・直接入力する必要がある箇所です。</t>
    <rPh sb="3" eb="5">
      <t>チョクセツ</t>
    </rPh>
    <rPh sb="5" eb="7">
      <t>ニュウリョク</t>
    </rPh>
    <rPh sb="9" eb="11">
      <t>ヒツヨウ</t>
    </rPh>
    <rPh sb="14" eb="16">
      <t>カショ</t>
    </rPh>
    <phoneticPr fontId="5"/>
  </si>
  <si>
    <t>下記の記入方法に従って、入力してください。</t>
    <phoneticPr fontId="5"/>
  </si>
  <si>
    <t>・・・プルダウンから選択して入力する必要がある箇所です。</t>
    <rPh sb="10" eb="12">
      <t>センタク</t>
    </rPh>
    <rPh sb="14" eb="16">
      <t>ニュウリョク</t>
    </rPh>
    <rPh sb="18" eb="20">
      <t>ヒツヨウ</t>
    </rPh>
    <rPh sb="23" eb="25">
      <t>カショ</t>
    </rPh>
    <phoneticPr fontId="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</si>
  <si>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</si>
  <si>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
  </si>
  <si>
    <t>　(1) 「計画」・「実績」のいずれかを選択してください。</t>
    <rPh sb="6" eb="8">
      <t>ケイカク</t>
    </rPh>
    <rPh sb="11" eb="13">
      <t>ジッセキ</t>
    </rPh>
    <rPh sb="20" eb="22">
      <t>センタク</t>
    </rPh>
    <phoneticPr fontId="5"/>
  </si>
  <si>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5"/>
  </si>
  <si>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5"/>
  </si>
  <si>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</si>
  <si>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</si>
  <si>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5"/>
  </si>
  <si>
    <t xml:space="preserve"> 　　 記入の順序は、職種ごとにまとめてください。</t>
    <rPh sb="4" eb="6">
      <t>キニュウ</t>
    </rPh>
    <rPh sb="7" eb="9">
      <t>ジュンジョ</t>
    </rPh>
    <rPh sb="11" eb="13">
      <t>ショクシュ</t>
    </rPh>
    <phoneticPr fontId="5"/>
  </si>
  <si>
    <t>職種名</t>
    <rPh sb="0" eb="2">
      <t>ショクシュ</t>
    </rPh>
    <rPh sb="2" eb="3">
      <t>メイ</t>
    </rPh>
    <phoneticPr fontId="5"/>
  </si>
  <si>
    <t>介護予防支援担当職員</t>
    <rPh sb="0" eb="2">
      <t>カイゴ</t>
    </rPh>
    <rPh sb="2" eb="4">
      <t>ヨボウ</t>
    </rPh>
    <rPh sb="4" eb="6">
      <t>シエン</t>
    </rPh>
    <rPh sb="6" eb="8">
      <t>タントウ</t>
    </rPh>
    <rPh sb="8" eb="10">
      <t>ショクイン</t>
    </rPh>
    <phoneticPr fontId="5"/>
  </si>
  <si>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5"/>
  </si>
  <si>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</si>
  <si>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
  </si>
  <si>
    <t>（注）常勤・非常勤の区分について</t>
    <rPh sb="1" eb="2">
      <t>チュウ</t>
    </rPh>
    <rPh sb="3" eb="5">
      <t>ジョウキン</t>
    </rPh>
    <rPh sb="6" eb="9">
      <t>ヒジョウキン</t>
    </rPh>
    <rPh sb="10" eb="12">
      <t>クブン</t>
    </rPh>
    <phoneticPr fontId="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</si>
  <si>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</si>
  <si>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</si>
  <si>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</si>
  <si>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</si>
  <si>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
  </si>
  <si>
    <t>　(7) 従業者の氏名を記入してください。</t>
    <rPh sb="5" eb="8">
      <t>ジュウギョウシャ</t>
    </rPh>
    <rPh sb="9" eb="11">
      <t>シメイ</t>
    </rPh>
    <rPh sb="12" eb="14">
      <t>キニュウ</t>
    </rPh>
    <phoneticPr fontId="5"/>
  </si>
  <si>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5"/>
  </si>
  <si>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5"/>
  </si>
  <si>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</si>
  <si>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5"/>
  </si>
  <si>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</si>
  <si>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</si>
  <si>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</si>
  <si>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5"/>
  </si>
  <si>
    <t>１．サービス種別</t>
    <rPh sb="6" eb="8">
      <t>シュベツ</t>
    </rPh>
    <phoneticPr fontId="5"/>
  </si>
  <si>
    <t>サービス種別名</t>
    <rPh sb="4" eb="6">
      <t>シュベツ</t>
    </rPh>
    <rPh sb="6" eb="7">
      <t>メイ</t>
    </rPh>
    <phoneticPr fontId="5"/>
  </si>
  <si>
    <t>居宅介護支援</t>
    <rPh sb="0" eb="2">
      <t>キョタク</t>
    </rPh>
    <rPh sb="2" eb="4">
      <t>カイゴ</t>
    </rPh>
    <rPh sb="4" eb="6">
      <t>シエン</t>
    </rPh>
    <phoneticPr fontId="5"/>
  </si>
  <si>
    <t>２．職種名・資格名称</t>
    <rPh sb="2" eb="4">
      <t>ショクシュ</t>
    </rPh>
    <rPh sb="4" eb="5">
      <t>メイ</t>
    </rPh>
    <rPh sb="6" eb="8">
      <t>シカク</t>
    </rPh>
    <rPh sb="8" eb="10">
      <t>メイショウ</t>
    </rPh>
    <phoneticPr fontId="5"/>
  </si>
  <si>
    <t>資格</t>
    <rPh sb="0" eb="2">
      <t>シカク</t>
    </rPh>
    <phoneticPr fontId="5"/>
  </si>
  <si>
    <t>保健師</t>
    <rPh sb="0" eb="3">
      <t>ホケンシ</t>
    </rPh>
    <phoneticPr fontId="5"/>
  </si>
  <si>
    <t>社会福祉士</t>
    <rPh sb="0" eb="2">
      <t>シャカイ</t>
    </rPh>
    <rPh sb="2" eb="5">
      <t>フクシシ</t>
    </rPh>
    <phoneticPr fontId="5"/>
  </si>
  <si>
    <t>経験ある看護師</t>
    <rPh sb="0" eb="2">
      <t>ケイケン</t>
    </rPh>
    <rPh sb="4" eb="7">
      <t>カンゴシ</t>
    </rPh>
    <phoneticPr fontId="5"/>
  </si>
  <si>
    <t>社会福祉主事（3年以上従事）</t>
    <rPh sb="0" eb="2">
      <t>シャカイ</t>
    </rPh>
    <rPh sb="2" eb="4">
      <t>フクシ</t>
    </rPh>
    <rPh sb="4" eb="6">
      <t>シュジ</t>
    </rPh>
    <rPh sb="8" eb="9">
      <t>ネン</t>
    </rPh>
    <rPh sb="9" eb="11">
      <t>イジョウ</t>
    </rPh>
    <rPh sb="11" eb="13">
      <t>ジュウジ</t>
    </rPh>
    <phoneticPr fontId="5"/>
  </si>
  <si>
    <t>【自治体の皆様へ】</t>
    <rPh sb="1" eb="4">
      <t>ジチタイ</t>
    </rPh>
    <rPh sb="5" eb="7">
      <t>ミナサマ</t>
    </rPh>
    <phoneticPr fontId="5"/>
  </si>
  <si>
    <t>※ INDIRECT関数使用のため、以下のとおりセルに「名前の定義」をしています。</t>
    <rPh sb="10" eb="12">
      <t>カンスウ</t>
    </rPh>
    <rPh sb="12" eb="14">
      <t>シヨウ</t>
    </rPh>
    <rPh sb="18" eb="20">
      <t>イカ</t>
    </rPh>
    <rPh sb="28" eb="30">
      <t>ナマエ</t>
    </rPh>
    <rPh sb="31" eb="33">
      <t>テイギ</t>
    </rPh>
    <phoneticPr fontId="5"/>
  </si>
  <si>
    <t>　12行目・・・「職種」</t>
    <rPh sb="3" eb="5">
      <t>ギョウメ</t>
    </rPh>
    <rPh sb="9" eb="11">
      <t>ショクシュ</t>
    </rPh>
    <phoneticPr fontId="5"/>
  </si>
  <si>
    <t>　C列・・・「管理者」</t>
    <rPh sb="2" eb="3">
      <t>レツ</t>
    </rPh>
    <rPh sb="7" eb="10">
      <t>カンリシャ</t>
    </rPh>
    <phoneticPr fontId="5"/>
  </si>
  <si>
    <t>　D列・・・「介護支援専門員」</t>
    <rPh sb="2" eb="3">
      <t>レツ</t>
    </rPh>
    <rPh sb="7" eb="9">
      <t>カイゴ</t>
    </rPh>
    <rPh sb="9" eb="11">
      <t>シエン</t>
    </rPh>
    <rPh sb="11" eb="14">
      <t>センモンイン</t>
    </rPh>
    <phoneticPr fontId="5"/>
  </si>
  <si>
    <t>　E列・・・「介護予防支援担当職員」</t>
    <rPh sb="2" eb="3">
      <t>レツ</t>
    </rPh>
    <rPh sb="7" eb="9">
      <t>カイゴ</t>
    </rPh>
    <rPh sb="9" eb="11">
      <t>ヨボウ</t>
    </rPh>
    <rPh sb="11" eb="13">
      <t>シエン</t>
    </rPh>
    <rPh sb="13" eb="15">
      <t>タントウ</t>
    </rPh>
    <rPh sb="15" eb="17">
      <t>ショクイン</t>
    </rPh>
    <phoneticPr fontId="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</si>
  <si>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
  </si>
  <si>
    <t>　行が足りない場合は、適宜追加してください。</t>
    <rPh sb="1" eb="2">
      <t>ギョウ</t>
    </rPh>
    <rPh sb="3" eb="4">
      <t>タ</t>
    </rPh>
    <rPh sb="7" eb="9">
      <t>バアイ</t>
    </rPh>
    <rPh sb="11" eb="13">
      <t>テキギ</t>
    </rPh>
    <rPh sb="13" eb="15">
      <t>ツイカ</t>
    </rPh>
    <phoneticPr fontId="5"/>
  </si>
  <si>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</si>
  <si>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
  </si>
  <si>
    <t>　・「数式」タブ　⇒　「名前の定義」を選択</t>
    <rPh sb="3" eb="5">
      <t>スウシキ</t>
    </rPh>
    <rPh sb="12" eb="14">
      <t>ナマエ</t>
    </rPh>
    <rPh sb="15" eb="17">
      <t>テイギ</t>
    </rPh>
    <rPh sb="19" eb="21">
      <t>センタク</t>
    </rPh>
    <phoneticPr fontId="5"/>
  </si>
  <si>
    <t>　・「名前」に職種名を入力</t>
    <rPh sb="3" eb="5">
      <t>ナマエ</t>
    </rPh>
    <rPh sb="7" eb="9">
      <t>ショクシュ</t>
    </rPh>
    <rPh sb="9" eb="10">
      <t>メイ</t>
    </rPh>
    <rPh sb="11" eb="13">
      <t>ニュウリョク</t>
    </rPh>
    <phoneticPr fontId="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</si>
  <si>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</si>
  <si>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
  </si>
  <si>
    <t>※　事業対象者は合計には含まない</t>
    <rPh sb="2" eb="7">
      <t>ジギョウタイショウシャ</t>
    </rPh>
    <rPh sb="8" eb="10">
      <t>ゴウケイ</t>
    </rPh>
    <rPh sb="12" eb="13">
      <t>フク</t>
    </rPh>
    <phoneticPr fontId="2"/>
  </si>
  <si>
    <t>※事故報告は、e-kanagawaから申請してください。</t>
    <rPh sb="1" eb="3">
      <t>ジコ</t>
    </rPh>
    <rPh sb="3" eb="5">
      <t>ホウコク</t>
    </rPh>
    <rPh sb="19" eb="21">
      <t>シンセイ</t>
    </rPh>
    <phoneticPr fontId="25"/>
  </si>
  <si>
    <t>問２８</t>
  </si>
  <si>
    <t>問４２</t>
  </si>
  <si>
    <t>問４３</t>
  </si>
  <si>
    <t>（２９） 電磁的記録等</t>
    <rPh sb="5" eb="8">
      <t>デンジテキ</t>
    </rPh>
    <rPh sb="8" eb="10">
      <t>キロク</t>
    </rPh>
    <rPh sb="10" eb="11">
      <t>トウ</t>
    </rPh>
    <phoneticPr fontId="2"/>
  </si>
  <si>
    <t>（３０）　指定介護予防支援の基本取扱方針</t>
    <rPh sb="9" eb="11">
      <t>ヨボウ</t>
    </rPh>
    <phoneticPr fontId="2"/>
  </si>
  <si>
    <t>（３１）　指定介護予防支援の具体的取扱方針</t>
    <phoneticPr fontId="2"/>
  </si>
  <si>
    <t>（３２）　介護予防支援の提供にあたっての留意点</t>
    <rPh sb="5" eb="7">
      <t>カイゴ</t>
    </rPh>
    <rPh sb="7" eb="9">
      <t>ヨボウ</t>
    </rPh>
    <rPh sb="9" eb="11">
      <t>シエン</t>
    </rPh>
    <rPh sb="12" eb="14">
      <t>テイキョウ</t>
    </rPh>
    <rPh sb="20" eb="22">
      <t>リュウイ</t>
    </rPh>
    <rPh sb="22" eb="23">
      <t>テン</t>
    </rPh>
    <phoneticPr fontId="2"/>
  </si>
  <si>
    <t>利用者に対するサービスの提供により事故が発生した場合には、保険者、当該利用者の家族、居宅介護支援事業者に対して連絡するとともに、必要な措置を講じている。</t>
    <rPh sb="0" eb="3">
      <t>リヨウシャ</t>
    </rPh>
    <rPh sb="4" eb="5">
      <t>タイ</t>
    </rPh>
    <rPh sb="12" eb="14">
      <t>テイキョウ</t>
    </rPh>
    <rPh sb="17" eb="19">
      <t>ジコ</t>
    </rPh>
    <rPh sb="20" eb="22">
      <t>ハッセイ</t>
    </rPh>
    <rPh sb="24" eb="26">
      <t>バアイ</t>
    </rPh>
    <rPh sb="29" eb="32">
      <t>ホケンシャ</t>
    </rPh>
    <rPh sb="33" eb="35">
      <t>トウガイ</t>
    </rPh>
    <rPh sb="35" eb="38">
      <t>リヨウシャ</t>
    </rPh>
    <rPh sb="39" eb="41">
      <t>カゾク</t>
    </rPh>
    <rPh sb="42" eb="44">
      <t>キョタク</t>
    </rPh>
    <rPh sb="44" eb="46">
      <t>カイゴ</t>
    </rPh>
    <rPh sb="46" eb="48">
      <t>シエン</t>
    </rPh>
    <rPh sb="48" eb="51">
      <t>ジギョウシャ</t>
    </rPh>
    <rPh sb="52" eb="53">
      <t>タイ</t>
    </rPh>
    <rPh sb="55" eb="57">
      <t>レンラク</t>
    </rPh>
    <rPh sb="64" eb="66">
      <t>ヒツヨウ</t>
    </rPh>
    <rPh sb="67" eb="69">
      <t>ソチ</t>
    </rPh>
    <rPh sb="70" eb="71">
      <t>コウ</t>
    </rPh>
    <phoneticPr fontId="25"/>
  </si>
  <si>
    <t>事故の状況及び事故に際して採った処置について記録し、５年間保存している。</t>
    <rPh sb="0" eb="2">
      <t>ジコ</t>
    </rPh>
    <rPh sb="3" eb="5">
      <t>ジョウキョウ</t>
    </rPh>
    <rPh sb="5" eb="6">
      <t>オヨ</t>
    </rPh>
    <rPh sb="7" eb="9">
      <t>ジコ</t>
    </rPh>
    <rPh sb="10" eb="11">
      <t>サイ</t>
    </rPh>
    <rPh sb="13" eb="14">
      <t>ト</t>
    </rPh>
    <rPh sb="16" eb="18">
      <t>ショチ</t>
    </rPh>
    <rPh sb="22" eb="24">
      <t>キロク</t>
    </rPh>
    <rPh sb="27" eb="29">
      <t>ネンカン</t>
    </rPh>
    <rPh sb="29" eb="31">
      <t>ホゾン</t>
    </rPh>
    <phoneticPr fontId="25"/>
  </si>
  <si>
    <t>利用者に対するサービスの提供により賠償すべき事故が発生した場合には、損害賠償を速やかに行っている。</t>
    <rPh sb="0" eb="3">
      <t>リヨウシャ</t>
    </rPh>
    <rPh sb="4" eb="5">
      <t>タイ</t>
    </rPh>
    <rPh sb="12" eb="14">
      <t>テイキョウ</t>
    </rPh>
    <rPh sb="17" eb="19">
      <t>バイショウ</t>
    </rPh>
    <rPh sb="22" eb="24">
      <t>ジコ</t>
    </rPh>
    <rPh sb="25" eb="27">
      <t>ハッセイ</t>
    </rPh>
    <rPh sb="29" eb="31">
      <t>バアイ</t>
    </rPh>
    <rPh sb="34" eb="38">
      <t>ソンガイバイショウ</t>
    </rPh>
    <rPh sb="39" eb="40">
      <t>スミ</t>
    </rPh>
    <rPh sb="43" eb="44">
      <t>オコナ</t>
    </rPh>
    <phoneticPr fontId="25"/>
  </si>
  <si>
    <t>事故記録簿（ヒヤリハット簿）等を整備している。</t>
    <rPh sb="0" eb="2">
      <t>ジコ</t>
    </rPh>
    <rPh sb="2" eb="5">
      <t>キロクボ</t>
    </rPh>
    <rPh sb="12" eb="13">
      <t>ボ</t>
    </rPh>
    <rPh sb="14" eb="15">
      <t>トウ</t>
    </rPh>
    <rPh sb="16" eb="18">
      <t>セイビ</t>
    </rPh>
    <phoneticPr fontId="25"/>
  </si>
  <si>
    <t>事故報告書の様式、手順等を知っている。</t>
    <rPh sb="0" eb="2">
      <t>ジコ</t>
    </rPh>
    <rPh sb="2" eb="5">
      <t>ホウコクショ</t>
    </rPh>
    <rPh sb="6" eb="8">
      <t>ヨウシキ</t>
    </rPh>
    <rPh sb="9" eb="11">
      <t>テジュン</t>
    </rPh>
    <rPh sb="11" eb="12">
      <t>トウ</t>
    </rPh>
    <rPh sb="13" eb="14">
      <t>シ</t>
    </rPh>
    <phoneticPr fontId="25"/>
  </si>
  <si>
    <t>損害賠償保険に加入している。</t>
    <rPh sb="0" eb="2">
      <t>ソンガイ</t>
    </rPh>
    <rPh sb="2" eb="4">
      <t>バイショウ</t>
    </rPh>
    <rPh sb="4" eb="6">
      <t>ホケン</t>
    </rPh>
    <rPh sb="7" eb="9">
      <t>カニュウ</t>
    </rPh>
    <phoneticPr fontId="25"/>
  </si>
  <si>
    <t>事業所における虐待の防止のための対策を検討する委員会の会議（テレビ電話装置等を活用して行うものを含む。）を定期的に開催するとともに、その結果について、従業者に周知徹底を図っている。</t>
    <phoneticPr fontId="25"/>
  </si>
  <si>
    <t>事業所における虐待の防止のための指針を整備している。</t>
    <rPh sb="0" eb="3">
      <t>ジギョウショ</t>
    </rPh>
    <rPh sb="7" eb="9">
      <t>ギャクタイ</t>
    </rPh>
    <rPh sb="10" eb="12">
      <t>ボウシ</t>
    </rPh>
    <rPh sb="16" eb="18">
      <t>シシン</t>
    </rPh>
    <rPh sb="19" eb="21">
      <t>セイビ</t>
    </rPh>
    <phoneticPr fontId="25"/>
  </si>
  <si>
    <t>従業者に対し、虐待の防止のための研修を定期的に実施している。</t>
    <rPh sb="0" eb="3">
      <t>ジュウギョウシャ</t>
    </rPh>
    <rPh sb="4" eb="5">
      <t>タイ</t>
    </rPh>
    <rPh sb="7" eb="9">
      <t>ギャクタイ</t>
    </rPh>
    <rPh sb="10" eb="12">
      <t>ボウシ</t>
    </rPh>
    <rPh sb="16" eb="18">
      <t>ケンシュウ</t>
    </rPh>
    <rPh sb="19" eb="21">
      <t>テイキ</t>
    </rPh>
    <rPh sb="21" eb="22">
      <t>テキ</t>
    </rPh>
    <rPh sb="23" eb="25">
      <t>ジッシ</t>
    </rPh>
    <phoneticPr fontId="25"/>
  </si>
  <si>
    <t>虐待の防止に関する措置を適切に実施するための担当者を置いている。</t>
    <rPh sb="0" eb="2">
      <t>ギャクタイ</t>
    </rPh>
    <rPh sb="3" eb="5">
      <t>ボウシ</t>
    </rPh>
    <rPh sb="6" eb="7">
      <t>カン</t>
    </rPh>
    <rPh sb="9" eb="11">
      <t>ソチ</t>
    </rPh>
    <rPh sb="12" eb="14">
      <t>テキセツ</t>
    </rPh>
    <rPh sb="15" eb="17">
      <t>ジッシ</t>
    </rPh>
    <rPh sb="22" eb="25">
      <t>タントウシャ</t>
    </rPh>
    <rPh sb="26" eb="27">
      <t>オ</t>
    </rPh>
    <phoneticPr fontId="25"/>
  </si>
  <si>
    <r>
      <t xml:space="preserve">勤務形態
</t>
    </r>
    <r>
      <rPr>
        <sz val="10"/>
        <color theme="1"/>
        <rFont val="ＭＳ Ｐゴシック"/>
        <family val="3"/>
        <charset val="128"/>
      </rPr>
      <t>（該当するものに☑印）</t>
    </r>
    <phoneticPr fontId="2"/>
  </si>
  <si>
    <r>
      <t>　担当職員のうち、介護支援専門員</t>
    </r>
    <r>
      <rPr>
        <sz val="11"/>
        <color theme="1"/>
        <rFont val="ＭＳ Ｐゴシック"/>
        <family val="3"/>
        <charset val="128"/>
        <scheme val="minor"/>
      </rPr>
      <t>については、介護支援専門員証により有効期間の満了日を確認している。</t>
    </r>
    <phoneticPr fontId="2"/>
  </si>
  <si>
    <t>　毎月、市町村（国保連に委託している場合にあっては、当該国保連）に対し、介護予防サービス計画において位置付けられている指定介護予防サービス等のうち法定代理受領サービスとして位置付けたものに関する情報を記載した文書（給付管理票）を提出している。</t>
    <rPh sb="36" eb="38">
      <t>カイゴ</t>
    </rPh>
    <rPh sb="38" eb="40">
      <t>ヨボウ</t>
    </rPh>
    <phoneticPr fontId="2"/>
  </si>
  <si>
    <t>　介護予防サービス計画に位置付けられている基準該当介護予防サービスに係る特例介護予防サービス費の支給に係る事務に必要な情報を記載した文書を、市町村（国保連に委託している場合にあっては、当該国保連）に対して提出している。</t>
    <phoneticPr fontId="2"/>
  </si>
  <si>
    <r>
      <t>【原案作成】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r>
    <r>
      <rPr>
        <sz val="11"/>
        <color theme="1"/>
        <rFont val="ＭＳ Ｐゴシック"/>
        <family val="3"/>
        <charset val="128"/>
        <scheme val="minor"/>
      </rPr>
      <t>。</t>
    </r>
    <rPh sb="1" eb="3">
      <t>ゲンアン</t>
    </rPh>
    <rPh sb="3" eb="5">
      <t>サクセイ</t>
    </rPh>
    <phoneticPr fontId="2"/>
  </si>
  <si>
    <t>【サービス担当者会議】
　担当職員は、サービス担当者会議（テレビ電話装置等を活用して行うもの（利用者又はその家族が参加する場合にあたっては、テレビ電話装置等の活用について同意を得ること）を含む。）の開催により、利用者の状況等に関する情報を担当職員が介護予防サービス計画の作成のために介護予防サービス計画の原案に位置付けた指定介護予防サービス等の担当者（以下「担当者」という。）と共有するとともに、当該介護予防サービス計画の原案の内容について、担当者から、専門的な見地からの意見を求めている。（ただし、やむを得ない理由がある場合については、担当者に対する照会等により意見を求めることができる。）</t>
    <rPh sb="5" eb="8">
      <t>タントウシャ</t>
    </rPh>
    <rPh sb="8" eb="10">
      <t>カイギ</t>
    </rPh>
    <rPh sb="119" eb="121">
      <t>タントウ</t>
    </rPh>
    <rPh sb="121" eb="123">
      <t>ショクイン</t>
    </rPh>
    <rPh sb="124" eb="126">
      <t>カイゴ</t>
    </rPh>
    <rPh sb="126" eb="128">
      <t>ヨボウ</t>
    </rPh>
    <rPh sb="132" eb="134">
      <t>ケイカク</t>
    </rPh>
    <rPh sb="135" eb="137">
      <t>サクセイ</t>
    </rPh>
    <rPh sb="141" eb="143">
      <t>カイゴ</t>
    </rPh>
    <rPh sb="143" eb="145">
      <t>ヨボウ</t>
    </rPh>
    <rPh sb="149" eb="151">
      <t>ケイカク</t>
    </rPh>
    <rPh sb="152" eb="154">
      <t>ゲンアン</t>
    </rPh>
    <rPh sb="155" eb="158">
      <t>イチヅ</t>
    </rPh>
    <rPh sb="160" eb="162">
      <t>シテイ</t>
    </rPh>
    <rPh sb="162" eb="164">
      <t>カイゴ</t>
    </rPh>
    <rPh sb="164" eb="166">
      <t>ヨボウ</t>
    </rPh>
    <rPh sb="170" eb="171">
      <t>トウ</t>
    </rPh>
    <rPh sb="176" eb="178">
      <t>イカ</t>
    </rPh>
    <rPh sb="179" eb="182">
      <t>タントウシャ</t>
    </rPh>
    <phoneticPr fontId="2"/>
  </si>
  <si>
    <r>
      <t>【説明・同意】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r>
    <r>
      <rPr>
        <sz val="11"/>
        <color theme="1"/>
        <rFont val="ＭＳ Ｐゴシック"/>
        <family val="3"/>
        <charset val="128"/>
        <scheme val="minor"/>
      </rPr>
      <t>。</t>
    </r>
    <rPh sb="1" eb="3">
      <t>セツメイ</t>
    </rPh>
    <rPh sb="4" eb="6">
      <t>ドウイ</t>
    </rPh>
    <phoneticPr fontId="2"/>
  </si>
  <si>
    <r>
      <t>【交付】
　担当職員は、介護予防サービス計画を作成した際には、当該介護予防サービス計画を利用者及び担当者に交付している</t>
    </r>
    <r>
      <rPr>
        <sz val="11"/>
        <color theme="1"/>
        <rFont val="ＭＳ Ｐゴシック"/>
        <family val="3"/>
        <charset val="128"/>
        <scheme val="minor"/>
      </rPr>
      <t>。</t>
    </r>
    <rPh sb="1" eb="3">
      <t>コウフ</t>
    </rPh>
    <phoneticPr fontId="2"/>
  </si>
  <si>
    <r>
      <t>【個別サービス計画作成及び提出依頼】
　担当職員は、介護予防サービス計画に位置付けた指定介護予防サービス事業者等に対して、介護予防訪問看護計画書等指定介護予防サービス基準条例において位置付けられている計画の提出を求めている</t>
    </r>
    <r>
      <rPr>
        <sz val="11"/>
        <color theme="1"/>
        <rFont val="ＭＳ Ｐゴシック"/>
        <family val="3"/>
        <charset val="128"/>
        <scheme val="minor"/>
      </rPr>
      <t>（入手している）。</t>
    </r>
    <rPh sb="1" eb="3">
      <t>コベツ</t>
    </rPh>
    <rPh sb="7" eb="9">
      <t>ケイカク</t>
    </rPh>
    <rPh sb="9" eb="11">
      <t>サクセイ</t>
    </rPh>
    <rPh sb="11" eb="12">
      <t>オヨ</t>
    </rPh>
    <rPh sb="112" eb="114">
      <t>ニュウシュ</t>
    </rPh>
    <phoneticPr fontId="2"/>
  </si>
  <si>
    <r>
      <t>　担当職員は、介護保険施設等から退院又は退所しようとする要支援者から依頼があった場合には、居宅における生活へ円滑に移行できるよう、あらかじめ、介護予防サービス計画の作成等の援助を行っている</t>
    </r>
    <r>
      <rPr>
        <sz val="11"/>
        <color theme="1"/>
        <rFont val="ＭＳ Ｐゴシック"/>
        <family val="3"/>
        <charset val="128"/>
        <scheme val="minor"/>
      </rPr>
      <t>。</t>
    </r>
    <phoneticPr fontId="2"/>
  </si>
  <si>
    <r>
      <t>　担当職員は、利用者が介護予防訪問看護、介護予防訪問リハビリテーション、介護予防通所リハビリテーション、介護予防居宅療養管理指導及び介護予防短期入所療養介護の医療サービスの利用を希望している場合その他必要な場合には、利用者の同意を得て主治の医師又は歯科医師（以下「主治の医師等」という。）の意見を求めている</t>
    </r>
    <r>
      <rPr>
        <sz val="11"/>
        <color theme="1"/>
        <rFont val="ＭＳ Ｐゴシック"/>
        <family val="3"/>
        <charset val="128"/>
        <scheme val="minor"/>
      </rPr>
      <t>。
※主治医等が必要性を認めたものに限られるため、医療サービスを介護予防サービス計画に位置付ける場合、主治医等の指示があることを確認しなければならない。</t>
    </r>
    <rPh sb="52" eb="56">
      <t>カイゴヨボウ</t>
    </rPh>
    <rPh sb="56" eb="64">
      <t>キョタクリョウヨウカンリシドウ</t>
    </rPh>
    <rPh sb="64" eb="65">
      <t>オヨ</t>
    </rPh>
    <rPh sb="66" eb="70">
      <t>カイゴヨボウ</t>
    </rPh>
    <rPh sb="70" eb="74">
      <t>タンキニュウショ</t>
    </rPh>
    <phoneticPr fontId="2"/>
  </si>
  <si>
    <t>　問29の場合において、担当職員は、介護予防サービス計画を作成した際には、当該介護予防サービス計画を主治の医師等に交付している。</t>
    <rPh sb="12" eb="14">
      <t>タントウ</t>
    </rPh>
    <rPh sb="14" eb="16">
      <t>ショクイン</t>
    </rPh>
    <rPh sb="18" eb="20">
      <t>カイゴ</t>
    </rPh>
    <rPh sb="20" eb="22">
      <t>ヨボウ</t>
    </rPh>
    <rPh sb="39" eb="41">
      <t>カイゴ</t>
    </rPh>
    <rPh sb="41" eb="43">
      <t>ヨボウ</t>
    </rPh>
    <phoneticPr fontId="2"/>
  </si>
  <si>
    <r>
      <t>　担当職員は、介護予防サービス計画に介護予防訪問看護、介護予防通所リハビリテーション等の医療サービスを位置付ける場合にあっては、当該医療サービスに係る主治の医師等の指示がある場合に限り行っている</t>
    </r>
    <r>
      <rPr>
        <sz val="10"/>
        <color theme="1"/>
        <rFont val="ＭＳ Ｐゴシック"/>
        <family val="3"/>
        <charset val="128"/>
      </rPr>
      <t>。</t>
    </r>
    <r>
      <rPr>
        <sz val="11"/>
        <color theme="1"/>
        <rFont val="ＭＳ Ｐゴシック"/>
        <family val="3"/>
        <charset val="128"/>
      </rPr>
      <t xml:space="preserve">
　また、医療サービス以外の指定介護予防サービス等を位置づける場合にあっては、当該指定介護予防サービス等に係る主治の医師等の医学的観点からの留意事項が示されているときは、当該留意点を尊重して行っている。</t>
    </r>
    <rPh sb="103" eb="105">
      <t>イリョウ</t>
    </rPh>
    <rPh sb="109" eb="111">
      <t>イガイ</t>
    </rPh>
    <rPh sb="112" eb="114">
      <t>シテイ</t>
    </rPh>
    <rPh sb="114" eb="116">
      <t>カイゴ</t>
    </rPh>
    <rPh sb="116" eb="118">
      <t>ヨボウ</t>
    </rPh>
    <rPh sb="122" eb="123">
      <t>トウ</t>
    </rPh>
    <rPh sb="124" eb="126">
      <t>イチ</t>
    </rPh>
    <rPh sb="129" eb="131">
      <t>バアイ</t>
    </rPh>
    <rPh sb="137" eb="139">
      <t>トウガイ</t>
    </rPh>
    <rPh sb="139" eb="141">
      <t>シテイ</t>
    </rPh>
    <rPh sb="141" eb="143">
      <t>カイゴ</t>
    </rPh>
    <rPh sb="143" eb="145">
      <t>ヨボウ</t>
    </rPh>
    <rPh sb="149" eb="150">
      <t>トウ</t>
    </rPh>
    <rPh sb="151" eb="152">
      <t>カカ</t>
    </rPh>
    <phoneticPr fontId="2"/>
  </si>
  <si>
    <r>
      <t>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t>
    </r>
    <r>
      <rPr>
        <sz val="11"/>
        <color theme="1"/>
        <rFont val="ＭＳ Ｐゴシック"/>
        <family val="3"/>
        <charset val="128"/>
        <scheme val="minor"/>
      </rPr>
      <t>。</t>
    </r>
    <r>
      <rPr>
        <sz val="11"/>
        <color theme="1"/>
        <rFont val="ＭＳ Ｐゴシック"/>
        <family val="3"/>
        <charset val="128"/>
      </rPr>
      <t xml:space="preserve">
※要支援認定の有効期間のおおむね半数を超えないという目安は、原則として上限基準であることを踏まえ、介護予防サービス計画の作成過程における個々の利用者の心身の状況やその置かれている環境等の適切な評価に基づき、適切な介護予防サービス計画を作成する必要があることを理解している。</t>
    </r>
    <rPh sb="317" eb="319">
      <t>リカイ</t>
    </rPh>
    <phoneticPr fontId="2"/>
  </si>
  <si>
    <r>
      <t>　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t>
    </r>
    <r>
      <rPr>
        <sz val="11"/>
        <color theme="1"/>
        <rFont val="ＭＳ Ｐゴシック"/>
        <family val="3"/>
        <charset val="128"/>
        <scheme val="minor"/>
      </rPr>
      <t>。</t>
    </r>
    <phoneticPr fontId="2"/>
  </si>
  <si>
    <r>
      <t>　担当職員は、介護予防サービス計画に特定介護予防福祉用具販売を位置付ける場合にあっては、その利用の妥当性を検討し、当該計画に特定介護予防福祉用具販売が必要な理由を記載している</t>
    </r>
    <r>
      <rPr>
        <sz val="11"/>
        <color theme="1"/>
        <rFont val="ＭＳ Ｐゴシック"/>
        <family val="3"/>
        <charset val="128"/>
      </rPr>
      <t>。</t>
    </r>
    <phoneticPr fontId="2"/>
  </si>
  <si>
    <r>
      <t>　</t>
    </r>
    <r>
      <rPr>
        <sz val="11"/>
        <color theme="1"/>
        <rFont val="ＭＳ Ｐゴシック"/>
        <family val="3"/>
        <charset val="128"/>
      </rPr>
      <t>担当職員は、利用者が提示する被保険者証に、法第73条第２項に規定する認定審査会意見又は法第37条第１項の規定による指定に係る介護予防サービスの種類若しくは地域密着型介護予防サービスの種類についての記載がある場合には、利用者にその趣旨(同条第１項の規定による指定に係る介護予防サービス若しくは地域密着型介護予防サービスの種類については、その変更の申請ができることを含む。)を説明し、理解を得た上で、その内容に沿って介護予防サービス計画を作成している。</t>
    </r>
    <phoneticPr fontId="2"/>
  </si>
  <si>
    <r>
      <t>　担当職員は、要支援認定を受けている利用者が要介護認定を受けた場合には、指定居宅介護支援事業者と当該利用者に係る必要な情報を提供する等の連携を図っている</t>
    </r>
    <r>
      <rPr>
        <sz val="11"/>
        <color theme="1"/>
        <rFont val="ＭＳ Ｐゴシック"/>
        <family val="3"/>
        <charset val="128"/>
        <scheme val="minor"/>
      </rPr>
      <t>。</t>
    </r>
    <phoneticPr fontId="2"/>
  </si>
  <si>
    <r>
      <t>次の添付書類を忘れずに作成し、添付して下さい。
・勤務形態一覧表</t>
    </r>
    <r>
      <rPr>
        <sz val="11"/>
        <color theme="1"/>
        <rFont val="ＭＳ Ｐゴシック"/>
        <family val="3"/>
        <charset val="128"/>
        <scheme val="minor"/>
      </rPr>
      <t xml:space="preserve">
・介護予防支援事業所従業者の状況</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4" eb="36">
      <t>カイゴ</t>
    </rPh>
    <rPh sb="35" eb="36">
      <t>ゴ</t>
    </rPh>
    <rPh sb="36" eb="38">
      <t>ヨボウ</t>
    </rPh>
    <rPh sb="38" eb="40">
      <t>シエン</t>
    </rPh>
    <rPh sb="40" eb="43">
      <t>ジギョウショ</t>
    </rPh>
    <rPh sb="43" eb="46">
      <t>ジュウギョウシャ</t>
    </rPh>
    <rPh sb="47" eb="49">
      <t>ジョウキョウ</t>
    </rPh>
    <phoneticPr fontId="2"/>
  </si>
  <si>
    <r>
      <t>　重要事項説明書に、次の項目を記載している。
　</t>
    </r>
    <r>
      <rPr>
        <sz val="10"/>
        <color theme="1"/>
        <rFont val="ＭＳ Ｐゴシック"/>
        <family val="3"/>
        <charset val="128"/>
        <scheme val="minor"/>
      </rPr>
      <t>ア　法人及び事業所の概要（法人名、事業所名、事業所番号、併設サービスなど）
　イ　事業所の営業日、営業時間
　ウ　指定介護予防支援の提供方法及び内容
　エ　利用料その他の費用の額
　オ　通常の事業の実施地域
　カ　従業者の勤務体制
　キ　秘密の保持
　ク　事故発生時の対応
　ケ　苦情・相談体制（事業所担当、市町村、国民健康保険団体連合会などの窓口も記載）
　コ　その他利用申込者がサービスを選択するために必要な重要事項</t>
    </r>
    <phoneticPr fontId="2"/>
  </si>
  <si>
    <r>
      <t>　事業所の担当職員に身分を証する書類を携行させ、初回訪問時</t>
    </r>
    <r>
      <rPr>
        <sz val="11"/>
        <color theme="1"/>
        <rFont val="ＭＳ Ｐゴシック"/>
        <family val="3"/>
        <charset val="128"/>
      </rPr>
      <t>及び利用者又はその家族から求められたときは、これを提示すべき旨を指導している。</t>
    </r>
    <rPh sb="1" eb="4">
      <t>ジギョウショ</t>
    </rPh>
    <rPh sb="5" eb="9">
      <t>タントウショクイン</t>
    </rPh>
    <rPh sb="29" eb="30">
      <t>オヨ</t>
    </rPh>
    <rPh sb="34" eb="35">
      <t>マタ</t>
    </rPh>
    <phoneticPr fontId="2"/>
  </si>
  <si>
    <r>
      <t>　指定介護予防支援事業所ごとに、事業の運営についての重要事項に関する規程（運営規程）として次に掲げる事項を定めて</t>
    </r>
    <r>
      <rPr>
        <sz val="11"/>
        <color theme="1"/>
        <rFont val="ＭＳ Ｐゴシック"/>
        <family val="3"/>
        <charset val="128"/>
      </rPr>
      <t>いる。</t>
    </r>
    <r>
      <rPr>
        <sz val="11"/>
        <color theme="1"/>
        <rFont val="ＭＳ Ｐゴシック"/>
        <family val="3"/>
        <charset val="128"/>
        <scheme val="minor"/>
      </rPr>
      <t>（運営規程に記載している項目に○をしてください。）</t>
    </r>
    <rPh sb="3" eb="5">
      <t>カイゴ</t>
    </rPh>
    <rPh sb="5" eb="7">
      <t>ヨボウ</t>
    </rPh>
    <rPh sb="37" eb="39">
      <t>ウンエイ</t>
    </rPh>
    <rPh sb="39" eb="41">
      <t>キテイ</t>
    </rPh>
    <rPh sb="60" eb="62">
      <t>ウンエイ</t>
    </rPh>
    <rPh sb="62" eb="64">
      <t>キテイ</t>
    </rPh>
    <phoneticPr fontId="2"/>
  </si>
  <si>
    <r>
      <t xml:space="preserve">　利用者に対し適切な指定介護予防支援を提供できるよう、指定介護予防支援事業所ごとに担当職員その他の従業者の勤務の体制を定めている。
</t>
    </r>
    <r>
      <rPr>
        <sz val="10"/>
        <color theme="1"/>
        <rFont val="ＭＳ Ｐゴシック"/>
        <family val="3"/>
        <charset val="128"/>
      </rPr>
      <t>※原則として月ごとの勤務形態一覧表を作成し、担当職員については、日々の勤務時間、常勤・非常勤の別、管理者との兼務関係等を明確にしておく必要がある。</t>
    </r>
    <rPh sb="12" eb="14">
      <t>カイゴ</t>
    </rPh>
    <rPh sb="14" eb="16">
      <t>ヨボウ</t>
    </rPh>
    <rPh sb="29" eb="33">
      <t>カイゴヨボウ</t>
    </rPh>
    <rPh sb="41" eb="43">
      <t>タントウ</t>
    </rPh>
    <rPh sb="43" eb="45">
      <t>ショクイン</t>
    </rPh>
    <rPh sb="79" eb="81">
      <t>ケイタイ</t>
    </rPh>
    <rPh sb="81" eb="83">
      <t>イチラン</t>
    </rPh>
    <rPh sb="89" eb="93">
      <t>タントウショクイン</t>
    </rPh>
    <phoneticPr fontId="2"/>
  </si>
  <si>
    <r>
      <t xml:space="preserve">　事業を行うために必要な広さの区画を有するとともに、指定介護予防支援の提供に必要な設備及び備品等を備えている。
</t>
    </r>
    <r>
      <rPr>
        <sz val="10"/>
        <color theme="1"/>
        <rFont val="ＭＳ Ｐゴシック"/>
        <family val="3"/>
        <charset val="128"/>
      </rPr>
      <t>※レイアウトを変更する場合、「変更届」の提出が必要です。</t>
    </r>
    <rPh sb="28" eb="32">
      <t>カイゴヨボウ</t>
    </rPh>
    <rPh sb="32" eb="34">
      <t>シエン</t>
    </rPh>
    <rPh sb="69" eb="71">
      <t>バアイ</t>
    </rPh>
    <phoneticPr fontId="2"/>
  </si>
  <si>
    <r>
      <t xml:space="preserve">　事業所の担当職員その他の従業者及び担当職員その他の従業者であった者が、正当な理由なく、その業務上知り得た利用者又はその家族の秘密を漏らすことのないよう、必要な措置を講じている。
</t>
    </r>
    <r>
      <rPr>
        <sz val="10"/>
        <color theme="1"/>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6" eb="17">
      <t>オヨ</t>
    </rPh>
    <rPh sb="33" eb="34">
      <t>モノ</t>
    </rPh>
    <rPh sb="108" eb="110">
      <t>ザイショク</t>
    </rPh>
    <rPh sb="110" eb="112">
      <t>キカン</t>
    </rPh>
    <rPh sb="112" eb="113">
      <t>チュウ</t>
    </rPh>
    <rPh sb="163" eb="165">
      <t>ヒツヨウ</t>
    </rPh>
    <phoneticPr fontId="2"/>
  </si>
  <si>
    <r>
      <t>　指定介護予防支援事業所について広告</t>
    </r>
    <r>
      <rPr>
        <sz val="11"/>
        <color theme="1"/>
        <rFont val="ＭＳ Ｐゴシック"/>
        <family val="3"/>
        <charset val="128"/>
      </rPr>
      <t>している</t>
    </r>
    <r>
      <rPr>
        <sz val="11"/>
        <color theme="1"/>
        <rFont val="ＭＳ Ｐゴシック"/>
        <family val="3"/>
        <charset val="128"/>
        <scheme val="minor"/>
      </rPr>
      <t>場合、その内容が虚偽又は誇大なもの</t>
    </r>
    <r>
      <rPr>
        <u/>
        <sz val="11"/>
        <color theme="1"/>
        <rFont val="ＭＳ Ｐゴシック"/>
        <family val="3"/>
        <charset val="128"/>
      </rPr>
      <t>ではない。</t>
    </r>
    <rPh sb="3" eb="7">
      <t>カイゴヨボウ</t>
    </rPh>
    <phoneticPr fontId="2"/>
  </si>
  <si>
    <r>
      <t>　事業者及び管理者は、介護予防サービス計画の作成又は変更に関し、事業所の担当職員に対して特定の介護予防サービス事業者等によるサービスを位置付けるべき旨の指示等をして</t>
    </r>
    <r>
      <rPr>
        <u/>
        <sz val="11"/>
        <color theme="1"/>
        <rFont val="ＭＳ Ｐゴシック"/>
        <family val="3"/>
        <charset val="128"/>
      </rPr>
      <t>いない。</t>
    </r>
    <rPh sb="11" eb="13">
      <t>カイゴ</t>
    </rPh>
    <rPh sb="13" eb="15">
      <t>ヨボウ</t>
    </rPh>
    <rPh sb="36" eb="38">
      <t>タントウ</t>
    </rPh>
    <rPh sb="38" eb="40">
      <t>ショクイン</t>
    </rPh>
    <rPh sb="47" eb="49">
      <t>カイゴ</t>
    </rPh>
    <rPh sb="49" eb="51">
      <t>ヨボウ</t>
    </rPh>
    <rPh sb="74" eb="75">
      <t>ムネ</t>
    </rPh>
    <rPh sb="78" eb="79">
      <t>トウ</t>
    </rPh>
    <phoneticPr fontId="2"/>
  </si>
  <si>
    <r>
      <t>　事業所の担当職員は、介護予防サービス計画の作成又は変更に関し、利用者に対して特定の介護予防サービス事業者等によるサービスを利用すべき旨の指示等を行って</t>
    </r>
    <r>
      <rPr>
        <u/>
        <sz val="11"/>
        <color theme="1"/>
        <rFont val="ＭＳ Ｐゴシック"/>
        <family val="3"/>
        <charset val="128"/>
      </rPr>
      <t>いない。</t>
    </r>
    <rPh sb="5" eb="7">
      <t>タントウ</t>
    </rPh>
    <rPh sb="7" eb="9">
      <t>ショクイン</t>
    </rPh>
    <rPh sb="11" eb="15">
      <t>カイゴヨボウ</t>
    </rPh>
    <rPh sb="42" eb="44">
      <t>カイゴ</t>
    </rPh>
    <rPh sb="44" eb="46">
      <t>ヨボウ</t>
    </rPh>
    <phoneticPr fontId="2"/>
  </si>
  <si>
    <r>
      <t>　事業者及びその従業者は、介護予防サービス計画</t>
    </r>
    <r>
      <rPr>
        <sz val="11"/>
        <color theme="1"/>
        <rFont val="ＭＳ Ｐゴシック"/>
        <family val="3"/>
        <charset val="128"/>
      </rPr>
      <t>の</t>
    </r>
    <r>
      <rPr>
        <sz val="11"/>
        <color theme="1"/>
        <rFont val="ＭＳ Ｐゴシック"/>
        <family val="3"/>
        <charset val="128"/>
        <scheme val="minor"/>
      </rPr>
      <t>作成又は変更に関し、利用者に対して特定の介護予防サービス事業者等によるサービスを利用させることの対償として、当該介護予防サービス事業者等から金品その他の財産上の利益を収受して</t>
    </r>
    <r>
      <rPr>
        <u/>
        <sz val="11"/>
        <color theme="1"/>
        <rFont val="ＭＳ Ｐゴシック"/>
        <family val="3"/>
        <charset val="128"/>
      </rPr>
      <t>いない。</t>
    </r>
    <rPh sb="13" eb="15">
      <t>カイゴ</t>
    </rPh>
    <rPh sb="15" eb="17">
      <t>ヨボウ</t>
    </rPh>
    <rPh sb="44" eb="48">
      <t>カイゴヨボウ</t>
    </rPh>
    <rPh sb="80" eb="84">
      <t>カイゴヨボウ</t>
    </rPh>
    <phoneticPr fontId="2"/>
  </si>
  <si>
    <r>
      <t>　自らが介護予防サービス計画に位置付けた指定介護予防サービス又は</t>
    </r>
    <r>
      <rPr>
        <sz val="11"/>
        <color theme="1"/>
        <rFont val="ＭＳ Ｐゴシック"/>
        <family val="3"/>
        <charset val="128"/>
      </rPr>
      <t>指定</t>
    </r>
    <r>
      <rPr>
        <sz val="11"/>
        <color theme="1"/>
        <rFont val="ＭＳ Ｐゴシック"/>
        <family val="3"/>
        <charset val="128"/>
        <scheme val="minor"/>
      </rPr>
      <t>地域密着型介護予防サービスに対する苦情の国民健康保険団体連合会への申立てに関して、利用者に対し必要な援助を行っている。</t>
    </r>
    <rPh sb="4" eb="8">
      <t>カイゴヨボウ</t>
    </rPh>
    <rPh sb="22" eb="26">
      <t>カイゴヨボウ</t>
    </rPh>
    <rPh sb="32" eb="34">
      <t>シテイ</t>
    </rPh>
    <rPh sb="39" eb="43">
      <t>カイゴヨボウ</t>
    </rPh>
    <phoneticPr fontId="2"/>
  </si>
  <si>
    <r>
      <t>　利用者に対する指定介護予防支援の提供に関する次に掲げる記録を整備し、その完結の日から</t>
    </r>
    <r>
      <rPr>
        <sz val="11"/>
        <color theme="1"/>
        <rFont val="ＭＳ Ｐゴシック"/>
        <family val="3"/>
        <charset val="128"/>
      </rPr>
      <t>５</t>
    </r>
    <r>
      <rPr>
        <sz val="11"/>
        <color theme="1"/>
        <rFont val="ＭＳ Ｐゴシック"/>
        <family val="3"/>
        <charset val="128"/>
        <scheme val="minor"/>
      </rPr>
      <t>年間保存している。</t>
    </r>
    <phoneticPr fontId="2"/>
  </si>
  <si>
    <r>
      <t>　担当職員は、アセスメントに当たっては、利用者の居宅を訪問し、利用者及びその家族に面接して行っている。この場合において、担当職員は、面接の趣旨を利用者及びその家族に対して十分に説明し、理解を得ている</t>
    </r>
    <r>
      <rPr>
        <sz val="11"/>
        <color theme="1"/>
        <rFont val="ＭＳ Ｐゴシック"/>
        <family val="3"/>
        <charset val="128"/>
        <scheme val="minor"/>
      </rPr>
      <t>。</t>
    </r>
    <phoneticPr fontId="2"/>
  </si>
  <si>
    <t>【鎌倉市】　令和７年度　運営状況点検書</t>
    <rPh sb="1" eb="4">
      <t>カマクラシ</t>
    </rPh>
    <rPh sb="6" eb="8">
      <t>レイワ</t>
    </rPh>
    <rPh sb="9" eb="11">
      <t>ネンド</t>
    </rPh>
    <phoneticPr fontId="2"/>
  </si>
  <si>
    <t>※　直近の勤務形態一覧表を添付してください。</t>
    <rPh sb="2" eb="4">
      <t>チョッキン</t>
    </rPh>
    <rPh sb="5" eb="7">
      <t>キンム</t>
    </rPh>
    <phoneticPr fontId="2"/>
  </si>
  <si>
    <r>
      <t>令和７年１月～６月の担当職員の員数を、</t>
    </r>
    <r>
      <rPr>
        <u/>
        <sz val="11"/>
        <color theme="1"/>
        <rFont val="ＭＳ Ｐゴシック"/>
        <family val="3"/>
        <charset val="128"/>
      </rPr>
      <t>常勤換算後の人数ではなく、実人数</t>
    </r>
    <r>
      <rPr>
        <sz val="11"/>
        <color theme="1"/>
        <rFont val="ＭＳ Ｐゴシック"/>
        <family val="3"/>
        <charset val="128"/>
      </rPr>
      <t xml:space="preserve">
</t>
    </r>
    <r>
      <rPr>
        <u/>
        <sz val="11"/>
        <color theme="1"/>
        <rFont val="ＭＳ Ｐゴシック"/>
        <family val="3"/>
        <charset val="128"/>
      </rPr>
      <t>（延べ人数）</t>
    </r>
    <r>
      <rPr>
        <sz val="11"/>
        <color theme="1"/>
        <rFont val="ＭＳ Ｐゴシック"/>
        <family val="3"/>
        <charset val="128"/>
      </rPr>
      <t>で記載してください。PC入力の場合、合計は自動計算されます。</t>
    </r>
    <rPh sb="0" eb="2">
      <t>レイワ</t>
    </rPh>
    <rPh sb="3" eb="4">
      <t>ネン</t>
    </rPh>
    <rPh sb="8" eb="9">
      <t>ガツ</t>
    </rPh>
    <rPh sb="10" eb="12">
      <t>タントウ</t>
    </rPh>
    <rPh sb="12" eb="14">
      <t>ショクイン</t>
    </rPh>
    <rPh sb="43" eb="45">
      <t>キサイ</t>
    </rPh>
    <rPh sb="54" eb="56">
      <t>ニュウリョク</t>
    </rPh>
    <rPh sb="57" eb="59">
      <t>バアイ</t>
    </rPh>
    <rPh sb="60" eb="62">
      <t>ゴウケイ</t>
    </rPh>
    <rPh sb="63" eb="65">
      <t>ジドウ</t>
    </rPh>
    <rPh sb="65" eb="67">
      <t>ケイサン</t>
    </rPh>
    <phoneticPr fontId="2"/>
  </si>
  <si>
    <t>令和７年度</t>
    <rPh sb="0" eb="2">
      <t>レイワ</t>
    </rPh>
    <rPh sb="3" eb="5">
      <t>ネンド</t>
    </rPh>
    <rPh sb="4" eb="5">
      <t>ド</t>
    </rPh>
    <phoneticPr fontId="2"/>
  </si>
  <si>
    <t>令和７年１月～６月の利用者数を、記載してください。</t>
    <rPh sb="10" eb="12">
      <t>リヨウ</t>
    </rPh>
    <rPh sb="12" eb="13">
      <t>シャ</t>
    </rPh>
    <rPh sb="13" eb="14">
      <t>スウ</t>
    </rPh>
    <rPh sb="16" eb="18">
      <t>キサイ</t>
    </rPh>
    <phoneticPr fontId="2"/>
  </si>
  <si>
    <t>　重要事項を事業所のウェブサイトに掲載している。
　※ウェブサイトとは、法人のホームページ等又は介護サービス情報公表システム　　
　　のことをいう。</t>
    <phoneticPr fontId="2"/>
  </si>
  <si>
    <t>（５）　業務継続計画未策定減算</t>
    <rPh sb="4" eb="6">
      <t>ギョウム</t>
    </rPh>
    <rPh sb="6" eb="8">
      <t>ケイゾク</t>
    </rPh>
    <rPh sb="8" eb="10">
      <t>ケイカク</t>
    </rPh>
    <rPh sb="10" eb="11">
      <t>ミ</t>
    </rPh>
    <rPh sb="11" eb="13">
      <t>サクテイ</t>
    </rPh>
    <rPh sb="13" eb="15">
      <t>ゲンサン</t>
    </rPh>
    <phoneticPr fontId="2"/>
  </si>
  <si>
    <t>（４）　身体拘束等に関する記録</t>
    <phoneticPr fontId="2"/>
  </si>
  <si>
    <t>（５）　苦情の内容等の記録</t>
    <phoneticPr fontId="2"/>
  </si>
  <si>
    <t>（６）　事故の状況及び事故に際して採った処置についての記録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</si>
</sst>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quot;人&quot;"/>
    <numFmt numFmtId="178" formatCode="0.0"/>
    <numFmt numFmtId="179" formatCode="#,##0.0;[Red]\-#,##0.0"/>
    <numFmt numFmtId="180" formatCode="#,##0.0&quot;人&quot;"/>
    <numFmt numFmtId="181" formatCode="#,##0&quot;人&quot;"/>
  </numFmts>
  <fonts count="4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2"/>
      <charset val="128"/>
      <scheme val="minor"/>
    </font>
    <font>
      <b/>
      <sz val="11"/>
      <color rgb="FFFF0000"/>
      <name val="ＭＳ Ｐゴシック"/>
      <family val="3"/>
      <charset val="128"/>
      <scheme val="minor"/>
    </font>
    <font>
      <sz val="14"/>
      <color theme="1"/>
      <name val="ＭＳ Ｐゴシック"/>
      <family val="3"/>
      <charset val="128"/>
    </font>
    <font>
      <sz val="11"/>
      <color theme="1"/>
      <name val="ＭＳ Ｐゴシック"/>
      <family val="3"/>
      <charset val="128"/>
      <scheme val="minor"/>
    </font>
    <font>
      <sz val="11"/>
      <color rgb="FFFF0000"/>
      <name val="ＭＳ Ｐゴシック"/>
      <family val="2"/>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b/>
      <sz val="1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font>
    <font>
      <sz val="6"/>
      <name val="ＭＳ Ｐゴシック"/>
      <family val="3"/>
    </font>
    <font>
      <b/>
      <sz val="24"/>
      <color theme="1"/>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sz val="10"/>
      <color theme="1"/>
      <name val="ＭＳ Ｐゴシック"/>
      <family val="3"/>
      <charset val="128"/>
    </font>
    <font>
      <u/>
      <sz val="11"/>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1"/>
      <color theme="1"/>
      <name val="ＭＳ Ｐゴシック"/>
      <family val="3"/>
      <charset val="128"/>
      <scheme val="minor"/>
    </font>
    <font>
      <sz val="12"/>
      <color theme="1"/>
      <name val="HG丸ｺﾞｼｯｸM-PRO"/>
      <family val="3"/>
      <charset val="128"/>
    </font>
    <font>
      <b/>
      <sz val="16"/>
      <color theme="1"/>
      <name val="HG丸ｺﾞｼｯｸM-PRO"/>
      <family val="3"/>
      <charset val="128"/>
    </font>
    <font>
      <b/>
      <sz val="14"/>
      <color theme="1"/>
      <name val="ＭＳ Ｐゴシック"/>
      <family val="3"/>
      <charset val="128"/>
    </font>
    <font>
      <sz val="11"/>
      <color theme="1"/>
      <name val="ＭＳ Ｐゴシック"/>
      <family val="3"/>
    </font>
    <font>
      <b/>
      <sz val="11"/>
      <color theme="1"/>
      <name val="ＭＳ Ｐゴシック"/>
      <family val="3"/>
    </font>
    <font>
      <b/>
      <strike/>
      <sz val="11"/>
      <color theme="1"/>
      <name val="ＭＳ Ｐゴシック"/>
      <family val="3"/>
      <charset val="128"/>
    </font>
    <font>
      <sz val="11"/>
      <name val="ＭＳ Ｐゴシック"/>
      <family val="3"/>
      <charset val="128"/>
      <scheme val="minor"/>
    </font>
  </fonts>
  <fills count="9">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46">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slantDashDot">
        <color indexed="64"/>
      </top>
      <bottom/>
      <diagonal/>
    </border>
    <border>
      <left/>
      <right style="medium">
        <color indexed="64"/>
      </right>
      <top style="slantDashDot">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bottom style="hair">
        <color auto="1"/>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s>
  <cellStyleXfs count="4">
    <xf numFmtId="0" fontId="0" fillId="0" borderId="0">
      <alignment vertical="center"/>
    </xf>
    <xf numFmtId="0" fontId="3" fillId="0" borderId="0" applyBorder="0"/>
    <xf numFmtId="0" fontId="1" fillId="0" borderId="0">
      <alignment vertical="center"/>
    </xf>
    <xf numFmtId="38" fontId="8" fillId="0" borderId="0" applyFont="0" applyFill="0" applyBorder="0" applyAlignment="0" applyProtection="0">
      <alignment vertical="center"/>
    </xf>
  </cellStyleXfs>
  <cellXfs count="686">
    <xf numFmtId="0" fontId="0" fillId="0" borderId="0" xfId="0">
      <alignment vertical="center"/>
    </xf>
    <xf numFmtId="0" fontId="0" fillId="0" borderId="0" xfId="0" applyFont="1">
      <alignment vertical="center"/>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7" fillId="0" borderId="0" xfId="0" applyFont="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right" vertical="center"/>
    </xf>
    <xf numFmtId="0" fontId="12" fillId="0" borderId="0" xfId="0" applyFont="1" applyFill="1" applyAlignment="1">
      <alignment horizontal="left" vertical="center"/>
    </xf>
    <xf numFmtId="0" fontId="11" fillId="0" borderId="0" xfId="0" applyFont="1" applyFill="1" applyAlignment="1">
      <alignment vertical="center"/>
    </xf>
    <xf numFmtId="0" fontId="12" fillId="0" borderId="0" xfId="0" applyFont="1" applyFill="1" applyAlignment="1">
      <alignment horizontal="right" vertical="center"/>
    </xf>
    <xf numFmtId="0" fontId="12" fillId="0" borderId="0" xfId="0" applyFont="1" applyFill="1" applyAlignment="1">
      <alignment vertical="center"/>
    </xf>
    <xf numFmtId="0" fontId="12" fillId="8" borderId="0" xfId="0" applyFont="1" applyFill="1" applyAlignment="1">
      <alignment horizontal="center" vertical="center"/>
    </xf>
    <xf numFmtId="0" fontId="12" fillId="8" borderId="0" xfId="0" applyFont="1" applyFill="1" applyAlignment="1">
      <alignment horizontal="right" vertical="center"/>
    </xf>
    <xf numFmtId="0" fontId="12" fillId="8" borderId="0" xfId="0" applyFont="1" applyFill="1" applyAlignment="1">
      <alignment vertical="center"/>
    </xf>
    <xf numFmtId="0" fontId="11" fillId="0" borderId="0" xfId="0" applyFont="1" applyFill="1" applyAlignment="1">
      <alignment horizontal="center" vertical="center"/>
    </xf>
    <xf numFmtId="0" fontId="10" fillId="0" borderId="0" xfId="0" quotePrefix="1" applyFont="1" applyFill="1" applyAlignment="1">
      <alignment horizontal="center" vertical="center"/>
    </xf>
    <xf numFmtId="0" fontId="11" fillId="0" borderId="0" xfId="0" applyFont="1" applyBorder="1" applyAlignment="1">
      <alignment horizontal="right" vertical="center"/>
    </xf>
    <xf numFmtId="0" fontId="11" fillId="0" borderId="0" xfId="0" applyFont="1" applyBorder="1">
      <alignment vertical="center"/>
    </xf>
    <xf numFmtId="0" fontId="11" fillId="0" borderId="0" xfId="0" applyFont="1" applyBorder="1" applyAlignment="1">
      <alignment horizontal="center" vertical="center"/>
    </xf>
    <xf numFmtId="0" fontId="10" fillId="0" borderId="121" xfId="0" applyFont="1" applyBorder="1" applyAlignment="1">
      <alignment horizontal="center" vertical="center"/>
    </xf>
    <xf numFmtId="0" fontId="13" fillId="0" borderId="0" xfId="0" applyFont="1" applyBorder="1" applyAlignment="1">
      <alignment horizontal="centerContinuous" vertical="center"/>
    </xf>
    <xf numFmtId="0" fontId="10" fillId="0" borderId="0" xfId="0" applyFont="1" applyBorder="1" applyAlignment="1">
      <alignment horizontal="centerContinuous"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0" xfId="0" applyFont="1">
      <alignment vertical="center"/>
    </xf>
    <xf numFmtId="0" fontId="13" fillId="0" borderId="0" xfId="0" applyFont="1">
      <alignment vertical="center"/>
    </xf>
    <xf numFmtId="0" fontId="14" fillId="0" borderId="0" xfId="0" applyFont="1" applyFill="1" applyAlignment="1">
      <alignment horizontal="left" vertical="center"/>
    </xf>
    <xf numFmtId="0" fontId="10" fillId="5" borderId="121" xfId="0" applyFont="1" applyFill="1" applyBorder="1" applyAlignment="1" applyProtection="1">
      <alignment horizontal="center" vertical="center"/>
      <protection locked="0"/>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left" vertical="center"/>
    </xf>
    <xf numFmtId="0" fontId="10" fillId="0" borderId="0" xfId="0" applyFont="1" applyFill="1" applyAlignment="1">
      <alignment horizontal="right" vertical="center"/>
    </xf>
    <xf numFmtId="0" fontId="10" fillId="0" borderId="0" xfId="0" applyFont="1" applyFill="1" applyAlignment="1">
      <alignment horizontal="center" vertical="center"/>
    </xf>
    <xf numFmtId="0" fontId="10" fillId="5" borderId="122" xfId="0" applyFont="1" applyFill="1" applyBorder="1" applyAlignment="1" applyProtection="1">
      <alignment horizontal="center" vertical="center"/>
      <protection locked="0"/>
    </xf>
    <xf numFmtId="0" fontId="10" fillId="8" borderId="0" xfId="0" applyNumberFormat="1" applyFont="1" applyFill="1" applyBorder="1" applyAlignment="1">
      <alignment horizontal="center" vertical="center"/>
    </xf>
    <xf numFmtId="0" fontId="10" fillId="0" borderId="0" xfId="0" applyFont="1" applyAlignment="1">
      <alignment horizontal="right" vertical="center"/>
    </xf>
    <xf numFmtId="0" fontId="15" fillId="0" borderId="0" xfId="0" applyFont="1" applyFill="1" applyAlignment="1">
      <alignment vertical="center"/>
    </xf>
    <xf numFmtId="0" fontId="15" fillId="0" borderId="0" xfId="0" applyFont="1" applyFill="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right" vertical="center"/>
    </xf>
    <xf numFmtId="0" fontId="15"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45" xfId="0" applyNumberFormat="1" applyFont="1" applyFill="1" applyBorder="1" applyAlignment="1">
      <alignment horizontal="center" vertical="center" wrapText="1"/>
    </xf>
    <xf numFmtId="0" fontId="15" fillId="0" borderId="46" xfId="0" applyNumberFormat="1" applyFont="1" applyFill="1" applyBorder="1" applyAlignment="1">
      <alignment horizontal="center" vertical="center" wrapText="1"/>
    </xf>
    <xf numFmtId="0" fontId="15" fillId="0" borderId="47" xfId="0" applyNumberFormat="1" applyFont="1" applyFill="1" applyBorder="1" applyAlignment="1">
      <alignment horizontal="center" vertical="center" wrapText="1"/>
    </xf>
    <xf numFmtId="0" fontId="15" fillId="5" borderId="133" xfId="0" applyFont="1" applyFill="1" applyBorder="1" applyAlignment="1" applyProtection="1">
      <alignment horizontal="center" vertical="center" shrinkToFit="1"/>
      <protection locked="0"/>
    </xf>
    <xf numFmtId="0" fontId="15" fillId="5" borderId="134" xfId="0" applyFont="1" applyFill="1" applyBorder="1" applyAlignment="1" applyProtection="1">
      <alignment horizontal="center" vertical="center" shrinkToFit="1"/>
      <protection locked="0"/>
    </xf>
    <xf numFmtId="0" fontId="15" fillId="5" borderId="135" xfId="0" applyFont="1" applyFill="1" applyBorder="1" applyAlignment="1" applyProtection="1">
      <alignment horizontal="center" vertical="center" shrinkToFit="1"/>
      <protection locked="0"/>
    </xf>
    <xf numFmtId="0" fontId="17" fillId="0" borderId="139" xfId="0" applyFont="1" applyFill="1" applyBorder="1" applyAlignment="1">
      <alignment horizontal="center" vertical="center" shrinkToFit="1"/>
    </xf>
    <xf numFmtId="0" fontId="17" fillId="0" borderId="28" xfId="0" applyFont="1" applyFill="1" applyBorder="1" applyAlignment="1">
      <alignment horizontal="center" vertical="center" shrinkToFit="1"/>
    </xf>
    <xf numFmtId="0" fontId="17" fillId="0" borderId="140" xfId="0" applyFont="1" applyFill="1" applyBorder="1" applyAlignment="1">
      <alignment horizontal="center" vertical="center" shrinkToFit="1"/>
    </xf>
    <xf numFmtId="0" fontId="15" fillId="5" borderId="142" xfId="0" applyFont="1" applyFill="1" applyBorder="1" applyAlignment="1" applyProtection="1">
      <alignment horizontal="center" vertical="center" shrinkToFit="1"/>
      <protection locked="0"/>
    </xf>
    <xf numFmtId="0" fontId="15" fillId="5" borderId="27" xfId="0" applyFont="1" applyFill="1" applyBorder="1" applyAlignment="1" applyProtection="1">
      <alignment horizontal="center" vertical="center" shrinkToFit="1"/>
      <protection locked="0"/>
    </xf>
    <xf numFmtId="0" fontId="15" fillId="5" borderId="143" xfId="0" applyFont="1" applyFill="1" applyBorder="1" applyAlignment="1" applyProtection="1">
      <alignment horizontal="center" vertical="center" shrinkToFit="1"/>
      <protection locked="0"/>
    </xf>
    <xf numFmtId="0" fontId="15" fillId="0" borderId="38" xfId="0" applyFont="1" applyFill="1" applyBorder="1" applyAlignment="1">
      <alignment horizontal="center" vertical="center"/>
    </xf>
    <xf numFmtId="0" fontId="15" fillId="0" borderId="88"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4" fillId="0" borderId="0" xfId="0" applyFont="1" applyFill="1" applyAlignment="1">
      <alignment vertical="center"/>
    </xf>
    <xf numFmtId="0" fontId="15" fillId="0" borderId="0" xfId="0" applyFont="1" applyFill="1" applyBorder="1" applyAlignment="1">
      <alignment vertical="center" shrinkToFit="1"/>
    </xf>
    <xf numFmtId="0" fontId="16" fillId="0" borderId="0" xfId="0" applyFont="1" applyFill="1" applyBorder="1" applyAlignment="1">
      <alignment vertical="center" shrinkToFit="1"/>
    </xf>
    <xf numFmtId="0" fontId="15" fillId="0" borderId="0" xfId="0" applyFont="1" applyFill="1" applyBorder="1" applyAlignment="1">
      <alignment horizontal="left" vertical="center"/>
    </xf>
    <xf numFmtId="0" fontId="15" fillId="8"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justify" vertical="center" wrapText="1"/>
    </xf>
    <xf numFmtId="0" fontId="15" fillId="0" borderId="0" xfId="0" applyFont="1" applyFill="1" applyBorder="1" applyAlignment="1">
      <alignment horizontal="centerContinuous" vertical="center"/>
    </xf>
    <xf numFmtId="0" fontId="15" fillId="0" borderId="0" xfId="0" applyFont="1">
      <alignment vertical="center"/>
    </xf>
    <xf numFmtId="0" fontId="15" fillId="8" borderId="0" xfId="0" applyFont="1" applyFill="1" applyBorder="1" applyAlignment="1" applyProtection="1">
      <alignment horizontal="center" vertical="center" wrapText="1"/>
      <protection locked="0"/>
    </xf>
    <xf numFmtId="0" fontId="15" fillId="8" borderId="0" xfId="0" applyFont="1" applyFill="1" applyBorder="1" applyAlignment="1" applyProtection="1">
      <alignment horizontal="center" vertical="center" shrinkToFit="1"/>
      <protection locked="0"/>
    </xf>
    <xf numFmtId="0" fontId="15" fillId="8" borderId="0" xfId="0" applyFont="1" applyFill="1" applyBorder="1" applyAlignment="1" applyProtection="1">
      <alignment horizontal="left" vertical="center" wrapText="1"/>
      <protection locked="0"/>
    </xf>
    <xf numFmtId="0" fontId="16" fillId="8" borderId="0" xfId="0" applyFont="1" applyFill="1" applyBorder="1" applyAlignment="1">
      <alignment vertical="center"/>
    </xf>
    <xf numFmtId="0" fontId="17" fillId="8" borderId="0" xfId="0" applyFont="1" applyFill="1" applyBorder="1" applyAlignment="1">
      <alignment vertical="center"/>
    </xf>
    <xf numFmtId="0" fontId="17" fillId="8" borderId="0"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5" fillId="0" borderId="0" xfId="0" applyFont="1" applyAlignment="1">
      <alignment horizontal="centerContinuous" vertical="center"/>
    </xf>
    <xf numFmtId="0" fontId="15" fillId="0" borderId="0" xfId="0" applyFont="1" applyFill="1" applyAlignment="1">
      <alignment horizontal="centerContinuous" vertical="center"/>
    </xf>
    <xf numFmtId="0" fontId="14" fillId="5" borderId="133" xfId="0" applyFont="1" applyFill="1" applyBorder="1" applyAlignment="1" applyProtection="1">
      <alignment horizontal="center" vertical="center" shrinkToFit="1"/>
      <protection locked="0"/>
    </xf>
    <xf numFmtId="0" fontId="14" fillId="5" borderId="134" xfId="0" applyFont="1" applyFill="1" applyBorder="1" applyAlignment="1" applyProtection="1">
      <alignment horizontal="center" vertical="center" shrinkToFit="1"/>
      <protection locked="0"/>
    </xf>
    <xf numFmtId="0" fontId="14" fillId="5" borderId="135" xfId="0" applyFont="1" applyFill="1" applyBorder="1" applyAlignment="1" applyProtection="1">
      <alignment horizontal="center" vertical="center" shrinkToFit="1"/>
      <protection locked="0"/>
    </xf>
    <xf numFmtId="0" fontId="18" fillId="0" borderId="139" xfId="0" applyFont="1" applyFill="1" applyBorder="1" applyAlignment="1">
      <alignment horizontal="center" vertical="center" shrinkToFit="1"/>
    </xf>
    <xf numFmtId="0" fontId="18" fillId="0" borderId="28" xfId="0" applyFont="1" applyFill="1" applyBorder="1" applyAlignment="1">
      <alignment horizontal="center" vertical="center" shrinkToFit="1"/>
    </xf>
    <xf numFmtId="0" fontId="18" fillId="0" borderId="140" xfId="0" applyFont="1" applyFill="1" applyBorder="1" applyAlignment="1">
      <alignment horizontal="center" vertical="center" shrinkToFit="1"/>
    </xf>
    <xf numFmtId="0" fontId="14" fillId="5" borderId="142" xfId="0" applyFont="1" applyFill="1" applyBorder="1" applyAlignment="1" applyProtection="1">
      <alignment horizontal="center" vertical="center" shrinkToFit="1"/>
      <protection locked="0"/>
    </xf>
    <xf numFmtId="0" fontId="14" fillId="5" borderId="27" xfId="0" applyFont="1" applyFill="1" applyBorder="1" applyAlignment="1" applyProtection="1">
      <alignment horizontal="center" vertical="center" shrinkToFit="1"/>
      <protection locked="0"/>
    </xf>
    <xf numFmtId="0" fontId="14" fillId="5" borderId="143" xfId="0" applyFont="1" applyFill="1" applyBorder="1" applyAlignment="1" applyProtection="1">
      <alignment horizontal="center" vertical="center" shrinkToFit="1"/>
      <protection locked="0"/>
    </xf>
    <xf numFmtId="0" fontId="0" fillId="8" borderId="0" xfId="0" applyFill="1">
      <alignment vertical="center"/>
    </xf>
    <xf numFmtId="0" fontId="6" fillId="8" borderId="0" xfId="0" applyFont="1" applyFill="1" applyAlignment="1">
      <alignment horizontal="left" vertical="center"/>
    </xf>
    <xf numFmtId="0" fontId="0" fillId="8" borderId="0" xfId="0" applyFill="1" applyAlignment="1">
      <alignment horizontal="center" vertical="center"/>
    </xf>
    <xf numFmtId="0" fontId="0" fillId="8" borderId="0" xfId="0" applyFill="1" applyAlignment="1">
      <alignment horizontal="left" vertical="center"/>
    </xf>
    <xf numFmtId="0" fontId="9" fillId="8" borderId="0" xfId="0" applyFont="1" applyFill="1">
      <alignment vertical="center"/>
    </xf>
    <xf numFmtId="0" fontId="9" fillId="8" borderId="0" xfId="0" applyFont="1" applyFill="1" applyAlignment="1">
      <alignment horizontal="left" vertical="center"/>
    </xf>
    <xf numFmtId="0" fontId="0" fillId="8" borderId="0" xfId="0" applyFill="1" applyAlignment="1" applyProtection="1">
      <alignment horizontal="center" vertical="center"/>
      <protection locked="0"/>
    </xf>
    <xf numFmtId="0" fontId="0" fillId="7" borderId="26" xfId="0" applyFill="1" applyBorder="1" applyAlignment="1" applyProtection="1">
      <alignment horizontal="center" vertical="center"/>
      <protection locked="0"/>
    </xf>
    <xf numFmtId="20" fontId="0" fillId="7" borderId="26" xfId="0" applyNumberFormat="1" applyFill="1" applyBorder="1" applyAlignment="1" applyProtection="1">
      <alignment horizontal="center" vertical="center"/>
      <protection locked="0"/>
    </xf>
    <xf numFmtId="0" fontId="0" fillId="8" borderId="0" xfId="0" applyFill="1" applyAlignment="1" applyProtection="1">
      <alignment horizontal="right" vertical="center"/>
      <protection locked="0"/>
    </xf>
    <xf numFmtId="0" fontId="0" fillId="8" borderId="0" xfId="0" applyFill="1" applyProtection="1">
      <alignment vertical="center"/>
      <protection locked="0"/>
    </xf>
    <xf numFmtId="0" fontId="0" fillId="8" borderId="26" xfId="0" applyFill="1" applyBorder="1" applyAlignment="1">
      <alignment horizontal="center" vertical="center"/>
    </xf>
    <xf numFmtId="0" fontId="0" fillId="8" borderId="26" xfId="3" applyNumberFormat="1" applyFont="1" applyFill="1" applyBorder="1" applyAlignment="1">
      <alignment horizontal="center" vertical="center"/>
    </xf>
    <xf numFmtId="20" fontId="0" fillId="8" borderId="26" xfId="0" applyNumberFormat="1" applyFill="1" applyBorder="1" applyAlignment="1" applyProtection="1">
      <alignment horizontal="center" vertical="center"/>
      <protection locked="0"/>
    </xf>
    <xf numFmtId="0" fontId="12" fillId="8" borderId="0" xfId="0" applyFont="1" applyFill="1" applyAlignment="1">
      <alignment horizontal="left" vertical="center"/>
    </xf>
    <xf numFmtId="0" fontId="15" fillId="8" borderId="0" xfId="0" applyFont="1" applyFill="1" applyAlignment="1">
      <alignment horizontal="left" vertical="center"/>
    </xf>
    <xf numFmtId="0" fontId="15" fillId="8" borderId="0" xfId="0" applyFont="1" applyFill="1" applyAlignment="1">
      <alignment vertical="center"/>
    </xf>
    <xf numFmtId="0" fontId="15" fillId="7" borderId="26" xfId="0" applyFont="1" applyFill="1" applyBorder="1" applyAlignment="1">
      <alignment horizontal="left" vertical="center"/>
    </xf>
    <xf numFmtId="0" fontId="15" fillId="5" borderId="26" xfId="0" applyFont="1" applyFill="1" applyBorder="1" applyAlignment="1">
      <alignment horizontal="left" vertical="center"/>
    </xf>
    <xf numFmtId="0" fontId="19" fillId="8" borderId="0" xfId="0" applyFont="1" applyFill="1" applyAlignment="1">
      <alignment horizontal="left" vertical="center"/>
    </xf>
    <xf numFmtId="0" fontId="15" fillId="8" borderId="26" xfId="0" applyFont="1" applyFill="1" applyBorder="1" applyAlignment="1">
      <alignment horizontal="center" vertical="center"/>
    </xf>
    <xf numFmtId="0" fontId="15" fillId="8" borderId="26" xfId="0" applyFont="1" applyFill="1" applyBorder="1" applyAlignment="1">
      <alignment horizontal="left" vertical="center"/>
    </xf>
    <xf numFmtId="0" fontId="20" fillId="8" borderId="0" xfId="0" applyFont="1" applyFill="1" applyAlignment="1">
      <alignment horizontal="left" vertical="center"/>
    </xf>
    <xf numFmtId="0" fontId="15" fillId="8" borderId="0" xfId="0" applyFont="1" applyFill="1" applyAlignment="1">
      <alignment horizontal="left" vertical="center" wrapText="1"/>
    </xf>
    <xf numFmtId="0" fontId="20" fillId="8" borderId="0" xfId="0" applyFont="1" applyFill="1" applyBorder="1" applyAlignment="1">
      <alignment horizontal="left" vertical="center"/>
    </xf>
    <xf numFmtId="0" fontId="20" fillId="8" borderId="0" xfId="0" applyFont="1" applyFill="1" applyBorder="1" applyAlignment="1">
      <alignment vertical="center"/>
    </xf>
    <xf numFmtId="0" fontId="15" fillId="8" borderId="0" xfId="0" applyFont="1" applyFill="1" applyBorder="1" applyAlignment="1">
      <alignment vertical="center"/>
    </xf>
    <xf numFmtId="0" fontId="14" fillId="8" borderId="0" xfId="0" applyFont="1" applyFill="1" applyAlignment="1">
      <alignment vertical="center"/>
    </xf>
    <xf numFmtId="0" fontId="20" fillId="8" borderId="0" xfId="0" applyFont="1" applyFill="1" applyBorder="1" applyAlignment="1">
      <alignment vertical="center" shrinkToFit="1"/>
    </xf>
    <xf numFmtId="0" fontId="23" fillId="8" borderId="0" xfId="0" applyFont="1" applyFill="1" applyBorder="1" applyAlignment="1">
      <alignment vertical="center" shrinkToFit="1"/>
    </xf>
    <xf numFmtId="0" fontId="15" fillId="8" borderId="0" xfId="0" applyFont="1" applyFill="1" applyAlignment="1">
      <alignment vertical="center" wrapText="1"/>
    </xf>
    <xf numFmtId="0" fontId="15" fillId="8" borderId="0" xfId="0" applyFont="1" applyFill="1" applyAlignment="1">
      <alignment vertical="center" textRotation="90"/>
    </xf>
    <xf numFmtId="0" fontId="0" fillId="8" borderId="26" xfId="0" applyFill="1" applyBorder="1">
      <alignment vertical="center"/>
    </xf>
    <xf numFmtId="0" fontId="0" fillId="8" borderId="111" xfId="0" applyFill="1" applyBorder="1" applyAlignment="1">
      <alignment horizontal="center" vertical="center"/>
    </xf>
    <xf numFmtId="0" fontId="15" fillId="8" borderId="1" xfId="0" applyFont="1" applyFill="1" applyBorder="1" applyAlignment="1">
      <alignment horizontal="center" vertical="center"/>
    </xf>
    <xf numFmtId="0" fontId="15" fillId="8" borderId="30" xfId="0" applyFont="1" applyFill="1" applyBorder="1" applyAlignment="1">
      <alignment horizontal="center" vertical="center"/>
    </xf>
    <xf numFmtId="0" fontId="15" fillId="8" borderId="83" xfId="0" applyFont="1" applyFill="1" applyBorder="1" applyAlignment="1">
      <alignment horizontal="center" vertical="center"/>
    </xf>
    <xf numFmtId="0" fontId="0" fillId="8" borderId="30" xfId="0" applyFill="1" applyBorder="1" applyAlignment="1">
      <alignment horizontal="center" vertical="center"/>
    </xf>
    <xf numFmtId="0" fontId="0" fillId="8" borderId="74" xfId="0" applyFill="1" applyBorder="1" applyAlignment="1">
      <alignment horizontal="center" vertical="center"/>
    </xf>
    <xf numFmtId="0" fontId="15" fillId="8" borderId="7" xfId="0" applyFont="1" applyFill="1" applyBorder="1">
      <alignment vertical="center"/>
    </xf>
    <xf numFmtId="0" fontId="15" fillId="8" borderId="34" xfId="0" applyFont="1" applyFill="1" applyBorder="1">
      <alignment vertical="center"/>
    </xf>
    <xf numFmtId="0" fontId="15" fillId="8" borderId="62" xfId="0" applyFont="1" applyFill="1" applyBorder="1">
      <alignment vertical="center"/>
    </xf>
    <xf numFmtId="0" fontId="0" fillId="8" borderId="34" xfId="0" applyFill="1" applyBorder="1">
      <alignment vertical="center"/>
    </xf>
    <xf numFmtId="0" fontId="0" fillId="8" borderId="42" xfId="0" applyFill="1" applyBorder="1">
      <alignment vertical="center"/>
    </xf>
    <xf numFmtId="0" fontId="15" fillId="8" borderId="5" xfId="0" applyFont="1" applyFill="1" applyBorder="1">
      <alignment vertical="center"/>
    </xf>
    <xf numFmtId="0" fontId="15" fillId="8" borderId="29" xfId="0" applyFont="1" applyFill="1" applyBorder="1">
      <alignment vertical="center"/>
    </xf>
    <xf numFmtId="0" fontId="15" fillId="8" borderId="57" xfId="0" applyFont="1" applyFill="1" applyBorder="1">
      <alignment vertical="center"/>
    </xf>
    <xf numFmtId="0" fontId="0" fillId="8" borderId="43" xfId="0" applyFill="1" applyBorder="1">
      <alignment vertical="center"/>
    </xf>
    <xf numFmtId="0" fontId="15" fillId="8" borderId="26" xfId="0" applyFont="1" applyFill="1" applyBorder="1">
      <alignment vertical="center"/>
    </xf>
    <xf numFmtId="0" fontId="15" fillId="8" borderId="39" xfId="0" applyFont="1" applyFill="1" applyBorder="1">
      <alignment vertical="center"/>
    </xf>
    <xf numFmtId="0" fontId="15" fillId="8" borderId="40" xfId="0" applyFont="1" applyFill="1" applyBorder="1">
      <alignment vertical="center"/>
    </xf>
    <xf numFmtId="0" fontId="15" fillId="8" borderId="45" xfId="0" applyFont="1" applyFill="1" applyBorder="1">
      <alignment vertical="center"/>
    </xf>
    <xf numFmtId="0" fontId="15" fillId="8" borderId="46" xfId="0" applyFont="1" applyFill="1" applyBorder="1">
      <alignment vertical="center"/>
    </xf>
    <xf numFmtId="0" fontId="0" fillId="8" borderId="98" xfId="0" applyFill="1" applyBorder="1">
      <alignment vertical="center"/>
    </xf>
    <xf numFmtId="0" fontId="0" fillId="8" borderId="46" xfId="0" applyFill="1" applyBorder="1">
      <alignment vertical="center"/>
    </xf>
    <xf numFmtId="0" fontId="0" fillId="8" borderId="47" xfId="0" applyFill="1" applyBorder="1">
      <alignment vertical="center"/>
    </xf>
    <xf numFmtId="0" fontId="28" fillId="0" borderId="23" xfId="0" applyFont="1" applyBorder="1">
      <alignment vertical="center"/>
    </xf>
    <xf numFmtId="0" fontId="28" fillId="0" borderId="24" xfId="0" applyFont="1" applyBorder="1">
      <alignment vertical="center"/>
    </xf>
    <xf numFmtId="0" fontId="28" fillId="0" borderId="25" xfId="0" applyFont="1" applyBorder="1">
      <alignment vertical="center"/>
    </xf>
    <xf numFmtId="0" fontId="29" fillId="0" borderId="39" xfId="0" applyFont="1" applyBorder="1" applyAlignment="1">
      <alignment horizontal="center" vertical="center"/>
    </xf>
    <xf numFmtId="0" fontId="29" fillId="0" borderId="103" xfId="0" applyFont="1" applyBorder="1" applyAlignment="1">
      <alignment horizontal="center" vertical="center"/>
    </xf>
    <xf numFmtId="0" fontId="29" fillId="0" borderId="41" xfId="0" applyFont="1" applyBorder="1" applyAlignment="1">
      <alignment horizontal="center"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0" xfId="0" applyFont="1" applyBorder="1" applyAlignment="1">
      <alignment horizontal="center" vertical="center"/>
    </xf>
    <xf numFmtId="0" fontId="28" fillId="0" borderId="24" xfId="0" applyFont="1" applyBorder="1" applyAlignment="1">
      <alignment horizontal="left" vertical="top"/>
    </xf>
    <xf numFmtId="0" fontId="28" fillId="0" borderId="0" xfId="0" applyFont="1" applyBorder="1" applyAlignment="1">
      <alignment horizontal="left" vertical="center" wrapText="1"/>
    </xf>
    <xf numFmtId="0" fontId="0" fillId="0" borderId="0" xfId="0" applyFont="1" applyBorder="1" applyAlignment="1">
      <alignment horizontal="left" vertical="center"/>
    </xf>
    <xf numFmtId="0" fontId="30" fillId="0" borderId="0" xfId="0" applyFont="1">
      <alignment vertical="center"/>
    </xf>
    <xf numFmtId="0" fontId="0" fillId="0" borderId="0" xfId="0" applyFont="1" applyAlignment="1">
      <alignment horizontal="left" vertical="center"/>
    </xf>
    <xf numFmtId="0" fontId="31" fillId="0" borderId="0" xfId="0" applyFont="1">
      <alignment vertical="center"/>
    </xf>
    <xf numFmtId="0" fontId="0" fillId="0" borderId="0" xfId="0" applyFont="1" applyBorder="1" applyAlignment="1">
      <alignment horizontal="center" vertical="center"/>
    </xf>
    <xf numFmtId="0" fontId="0" fillId="0" borderId="9" xfId="0" applyFont="1" applyBorder="1">
      <alignment vertical="center"/>
    </xf>
    <xf numFmtId="0" fontId="0" fillId="0" borderId="10" xfId="0" applyFont="1" applyBorder="1">
      <alignment vertical="center"/>
    </xf>
    <xf numFmtId="0" fontId="0" fillId="0" borderId="2" xfId="0" applyFont="1" applyBorder="1">
      <alignment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36" xfId="0" applyFont="1" applyBorder="1" applyAlignment="1">
      <alignment horizontal="center" vertical="center"/>
    </xf>
    <xf numFmtId="0" fontId="0" fillId="0" borderId="52" xfId="0" applyFont="1" applyBorder="1" applyAlignment="1">
      <alignment horizontal="center" vertical="center"/>
    </xf>
    <xf numFmtId="0" fontId="0" fillId="0" borderId="45" xfId="0" applyFont="1" applyBorder="1" applyAlignment="1">
      <alignment horizontal="center" vertical="center"/>
    </xf>
    <xf numFmtId="0" fontId="28" fillId="0" borderId="0" xfId="0" applyFont="1" applyAlignment="1">
      <alignment vertical="center" wrapText="1"/>
    </xf>
    <xf numFmtId="0" fontId="0" fillId="0" borderId="30" xfId="0" applyFont="1" applyBorder="1" applyAlignment="1">
      <alignment horizontal="center" vertical="center"/>
    </xf>
    <xf numFmtId="0" fontId="0" fillId="0" borderId="29" xfId="0" applyNumberFormat="1" applyFont="1" applyBorder="1" applyAlignment="1">
      <alignment horizontal="center" vertical="center"/>
    </xf>
    <xf numFmtId="0" fontId="0" fillId="0" borderId="31" xfId="0" applyFont="1" applyBorder="1" applyAlignment="1">
      <alignment horizontal="center" vertical="center"/>
    </xf>
    <xf numFmtId="0" fontId="0" fillId="0" borderId="52" xfId="0" applyFont="1" applyBorder="1" applyAlignment="1">
      <alignment horizontal="center" vertical="center" wrapText="1"/>
    </xf>
    <xf numFmtId="0" fontId="7" fillId="0" borderId="0" xfId="0" applyFont="1" applyBorder="1" applyAlignment="1">
      <alignment horizontal="center" vertical="center" wrapText="1"/>
    </xf>
    <xf numFmtId="0" fontId="0" fillId="0" borderId="8" xfId="0" applyFont="1" applyBorder="1" applyAlignment="1">
      <alignment vertical="center"/>
    </xf>
    <xf numFmtId="0" fontId="0" fillId="0" borderId="4" xfId="0" applyFont="1" applyBorder="1" applyAlignment="1">
      <alignment vertical="center"/>
    </xf>
    <xf numFmtId="0" fontId="0" fillId="0" borderId="0" xfId="0" applyFont="1" applyBorder="1">
      <alignment vertical="center"/>
    </xf>
    <xf numFmtId="0" fontId="0" fillId="0" borderId="1" xfId="0" applyFont="1" applyBorder="1" applyAlignment="1">
      <alignment horizontal="center" vertical="center" wrapText="1"/>
    </xf>
    <xf numFmtId="0" fontId="36" fillId="0" borderId="0" xfId="0" applyFont="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6" xfId="0" applyFont="1" applyBorder="1">
      <alignment vertical="center"/>
    </xf>
    <xf numFmtId="0" fontId="0" fillId="0" borderId="15" xfId="0" applyFont="1" applyBorder="1">
      <alignment vertical="center"/>
    </xf>
    <xf numFmtId="0" fontId="0" fillId="0" borderId="16" xfId="0" applyFont="1" applyBorder="1" applyAlignment="1">
      <alignment horizontal="right" vertical="top"/>
    </xf>
    <xf numFmtId="0" fontId="0" fillId="0" borderId="0" xfId="0" applyFont="1" applyBorder="1" applyAlignment="1">
      <alignment horizontal="left" vertical="top" wrapText="1"/>
    </xf>
    <xf numFmtId="0" fontId="29" fillId="0" borderId="16" xfId="0" applyFont="1" applyBorder="1" applyAlignment="1">
      <alignment horizontal="right" vertical="center"/>
    </xf>
    <xf numFmtId="0" fontId="28" fillId="0" borderId="0" xfId="0" applyFont="1" applyBorder="1" applyAlignment="1">
      <alignment vertical="center"/>
    </xf>
    <xf numFmtId="0" fontId="31" fillId="0" borderId="0" xfId="0" applyFont="1" applyBorder="1" applyAlignment="1">
      <alignment horizontal="center" vertical="center"/>
    </xf>
    <xf numFmtId="0" fontId="0" fillId="0" borderId="17" xfId="0" applyFont="1" applyBorder="1">
      <alignment vertical="center"/>
    </xf>
    <xf numFmtId="0" fontId="0" fillId="0" borderId="18" xfId="0" applyFont="1" applyBorder="1">
      <alignment vertical="center"/>
    </xf>
    <xf numFmtId="0" fontId="0" fillId="0" borderId="19" xfId="0" applyFont="1" applyBorder="1">
      <alignment vertical="center"/>
    </xf>
    <xf numFmtId="176" fontId="0" fillId="2" borderId="30" xfId="0" applyNumberFormat="1" applyFont="1" applyFill="1" applyBorder="1" applyAlignment="1">
      <alignment horizontal="center" vertical="center"/>
    </xf>
    <xf numFmtId="0" fontId="0" fillId="0" borderId="32" xfId="0" applyFont="1" applyBorder="1" applyAlignment="1">
      <alignment horizontal="center" vertical="center"/>
    </xf>
    <xf numFmtId="177" fontId="0" fillId="3" borderId="30" xfId="0" applyNumberFormat="1" applyFont="1" applyFill="1" applyBorder="1" applyAlignment="1">
      <alignment horizontal="right" vertical="center"/>
    </xf>
    <xf numFmtId="0" fontId="0" fillId="0" borderId="20" xfId="0" applyFont="1" applyBorder="1">
      <alignment vertical="center"/>
    </xf>
    <xf numFmtId="0" fontId="0" fillId="0" borderId="21" xfId="0" applyFont="1" applyBorder="1">
      <alignment vertical="center"/>
    </xf>
    <xf numFmtId="0" fontId="0" fillId="0" borderId="22" xfId="0" applyFont="1" applyBorder="1">
      <alignment vertical="center"/>
    </xf>
    <xf numFmtId="0" fontId="31" fillId="0" borderId="0" xfId="0" applyFont="1" applyAlignment="1">
      <alignment horizontal="left" vertical="center"/>
    </xf>
    <xf numFmtId="0" fontId="0" fillId="0" borderId="49" xfId="0" applyFont="1" applyBorder="1" applyAlignment="1">
      <alignment horizontal="center" vertical="center" wrapText="1"/>
    </xf>
    <xf numFmtId="0" fontId="0" fillId="0" borderId="23" xfId="0" applyFont="1" applyBorder="1">
      <alignment vertical="center"/>
    </xf>
    <xf numFmtId="0" fontId="0" fillId="0" borderId="39" xfId="0" applyFont="1" applyBorder="1" applyAlignment="1">
      <alignment vertical="center"/>
    </xf>
    <xf numFmtId="0" fontId="0" fillId="0" borderId="40" xfId="0" applyFont="1" applyBorder="1" applyAlignment="1">
      <alignment vertical="center"/>
    </xf>
    <xf numFmtId="0" fontId="0" fillId="0" borderId="53" xfId="0" applyFont="1" applyBorder="1">
      <alignment vertical="center"/>
    </xf>
    <xf numFmtId="0" fontId="0" fillId="0" borderId="55" xfId="0" applyFont="1" applyBorder="1">
      <alignment vertical="center"/>
    </xf>
    <xf numFmtId="0" fontId="0" fillId="0" borderId="86" xfId="0" applyFont="1" applyBorder="1" applyAlignment="1">
      <alignment horizontal="center" vertical="center" wrapText="1"/>
    </xf>
    <xf numFmtId="0" fontId="0" fillId="0" borderId="0" xfId="0" applyFont="1" applyFill="1">
      <alignment vertical="center"/>
    </xf>
    <xf numFmtId="0" fontId="31" fillId="0" borderId="0" xfId="0" applyFont="1" applyFill="1">
      <alignment vertical="center"/>
    </xf>
    <xf numFmtId="0" fontId="0" fillId="0" borderId="7"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lignment vertical="center"/>
    </xf>
    <xf numFmtId="0" fontId="0" fillId="0" borderId="6" xfId="0" applyFont="1" applyFill="1" applyBorder="1">
      <alignment vertical="center"/>
    </xf>
    <xf numFmtId="0" fontId="35" fillId="0" borderId="0" xfId="0" applyFont="1" applyBorder="1" applyAlignment="1">
      <alignment horizontal="left" vertical="center" wrapText="1"/>
    </xf>
    <xf numFmtId="0" fontId="35" fillId="0" borderId="0" xfId="0" applyFont="1">
      <alignment vertical="center"/>
    </xf>
    <xf numFmtId="0" fontId="36" fillId="0" borderId="0" xfId="0" applyFont="1" applyBorder="1" applyAlignment="1">
      <alignment horizontal="left" vertical="center"/>
    </xf>
    <xf numFmtId="0" fontId="0" fillId="0" borderId="0" xfId="0" applyFont="1" applyBorder="1" applyAlignment="1">
      <alignment horizontal="right" vertical="center" wrapText="1"/>
    </xf>
    <xf numFmtId="0" fontId="0" fillId="0" borderId="0" xfId="0" applyFont="1" applyBorder="1" applyAlignment="1">
      <alignment horizontal="right" vertical="top" wrapText="1"/>
    </xf>
    <xf numFmtId="0" fontId="0" fillId="0" borderId="91" xfId="0" applyFont="1" applyBorder="1" applyAlignment="1">
      <alignment horizontal="right" vertical="top" wrapText="1"/>
    </xf>
    <xf numFmtId="0" fontId="0" fillId="0" borderId="6" xfId="0" applyFont="1" applyBorder="1" applyAlignment="1">
      <alignment horizontal="right" vertical="top" wrapText="1"/>
    </xf>
    <xf numFmtId="0" fontId="0" fillId="0" borderId="52" xfId="0" applyFont="1" applyBorder="1" applyAlignment="1">
      <alignment horizontal="center" vertical="center" wrapText="1"/>
    </xf>
    <xf numFmtId="0" fontId="40" fillId="0" borderId="11" xfId="0" applyFont="1" applyBorder="1" applyAlignment="1">
      <alignment vertical="center" wrapText="1"/>
    </xf>
    <xf numFmtId="0" fontId="28" fillId="0" borderId="11" xfId="0" applyFont="1" applyBorder="1" applyAlignment="1">
      <alignment vertical="center" wrapText="1"/>
    </xf>
    <xf numFmtId="0" fontId="0" fillId="0" borderId="99" xfId="0" applyFont="1" applyBorder="1" applyAlignment="1">
      <alignment horizontal="left" vertical="center" wrapText="1"/>
    </xf>
    <xf numFmtId="0" fontId="0" fillId="0" borderId="98" xfId="0" applyFont="1" applyBorder="1" applyAlignment="1">
      <alignment horizontal="left" vertical="center" wrapText="1"/>
    </xf>
    <xf numFmtId="0" fontId="0" fillId="0" borderId="69" xfId="0" applyFont="1" applyBorder="1" applyAlignment="1">
      <alignment horizontal="left" vertical="center" wrapText="1"/>
    </xf>
    <xf numFmtId="0" fontId="7" fillId="0" borderId="98" xfId="0" applyFont="1" applyBorder="1" applyAlignment="1">
      <alignment horizontal="center" vertical="center"/>
    </xf>
    <xf numFmtId="0" fontId="7" fillId="0" borderId="69"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0" fillId="0" borderId="41" xfId="0" applyFont="1" applyBorder="1" applyAlignment="1">
      <alignment horizontal="left" vertical="center" wrapText="1"/>
    </xf>
    <xf numFmtId="0" fontId="0" fillId="0" borderId="26" xfId="0" applyFont="1" applyBorder="1" applyAlignment="1">
      <alignment horizontal="left" vertical="center" wrapText="1"/>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24" xfId="0" applyFont="1" applyBorder="1" applyAlignment="1">
      <alignment horizontal="left" vertical="center" wrapText="1"/>
    </xf>
    <xf numFmtId="0" fontId="0" fillId="0" borderId="64"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52"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49" xfId="0" applyFont="1" applyBorder="1" applyAlignment="1">
      <alignment horizontal="center" vertical="center" wrapText="1"/>
    </xf>
    <xf numFmtId="0" fontId="35" fillId="0" borderId="55" xfId="0" applyFont="1" applyBorder="1" applyAlignment="1">
      <alignment horizontal="left" vertical="center"/>
    </xf>
    <xf numFmtId="0" fontId="35" fillId="0" borderId="6" xfId="0" applyFont="1" applyBorder="1" applyAlignment="1">
      <alignment horizontal="left" vertical="center"/>
    </xf>
    <xf numFmtId="0" fontId="35" fillId="0" borderId="4" xfId="0" applyFont="1" applyBorder="1" applyAlignment="1">
      <alignment horizontal="left" vertical="center"/>
    </xf>
    <xf numFmtId="0" fontId="0" fillId="0" borderId="33" xfId="0" applyFont="1" applyBorder="1" applyAlignment="1">
      <alignment horizontal="left" vertical="center" wrapText="1"/>
    </xf>
    <xf numFmtId="0" fontId="0" fillId="0" borderId="73" xfId="0" applyFont="1" applyBorder="1" applyAlignment="1">
      <alignment horizontal="left" vertical="center" wrapText="1"/>
    </xf>
    <xf numFmtId="0" fontId="7" fillId="0" borderId="7" xfId="0" applyFont="1" applyBorder="1" applyAlignment="1">
      <alignment horizontal="center" vertical="center"/>
    </xf>
    <xf numFmtId="0" fontId="7" fillId="0" borderId="42" xfId="0" applyFont="1" applyBorder="1" applyAlignment="1">
      <alignment horizontal="center" vertical="center"/>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7" fillId="0" borderId="44" xfId="0" applyFont="1" applyBorder="1" applyAlignment="1">
      <alignment horizontal="center" vertical="center"/>
    </xf>
    <xf numFmtId="0" fontId="7" fillId="0" borderId="68" xfId="0" applyFont="1" applyBorder="1" applyAlignment="1">
      <alignment horizontal="center" vertical="center"/>
    </xf>
    <xf numFmtId="0" fontId="7" fillId="0" borderId="48" xfId="0" applyFont="1" applyBorder="1" applyAlignment="1">
      <alignment horizontal="center" vertical="center"/>
    </xf>
    <xf numFmtId="0" fontId="0" fillId="0" borderId="72" xfId="0" applyFont="1" applyBorder="1" applyAlignment="1">
      <alignment horizontal="left" vertical="center" wrapText="1"/>
    </xf>
    <xf numFmtId="0" fontId="7" fillId="0" borderId="85" xfId="0" applyFont="1" applyBorder="1" applyAlignment="1">
      <alignment horizontal="center" vertical="center"/>
    </xf>
    <xf numFmtId="0" fontId="28" fillId="0" borderId="0" xfId="0" applyFont="1" applyBorder="1" applyAlignment="1">
      <alignment horizontal="left"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wrapText="1"/>
    </xf>
    <xf numFmtId="0" fontId="0" fillId="3" borderId="1" xfId="0" applyFont="1" applyFill="1" applyBorder="1" applyAlignment="1">
      <alignment horizontal="center" vertical="center"/>
    </xf>
    <xf numFmtId="0" fontId="0" fillId="3" borderId="30" xfId="0" applyFont="1" applyFill="1" applyBorder="1" applyAlignment="1">
      <alignment horizontal="center" vertical="center"/>
    </xf>
    <xf numFmtId="0" fontId="0" fillId="0" borderId="23" xfId="0" applyFont="1" applyBorder="1" applyAlignment="1">
      <alignment horizontal="center" vertical="center"/>
    </xf>
    <xf numFmtId="0" fontId="0" fillId="0" borderId="25" xfId="0" applyFont="1" applyBorder="1" applyAlignment="1">
      <alignment horizontal="center" vertical="center"/>
    </xf>
    <xf numFmtId="177" fontId="0" fillId="3" borderId="83" xfId="0" applyNumberFormat="1" applyFont="1" applyFill="1" applyBorder="1" applyAlignment="1">
      <alignment horizontal="right" vertical="center"/>
    </xf>
    <xf numFmtId="177" fontId="0" fillId="3" borderId="84" xfId="0" applyNumberFormat="1" applyFont="1" applyFill="1" applyBorder="1" applyAlignment="1">
      <alignment horizontal="right" vertical="center"/>
    </xf>
    <xf numFmtId="0" fontId="0" fillId="0" borderId="86" xfId="0" applyFont="1" applyBorder="1" applyAlignment="1">
      <alignment horizontal="center" vertical="center" wrapText="1"/>
    </xf>
    <xf numFmtId="177" fontId="0" fillId="4" borderId="35" xfId="0" applyNumberFormat="1" applyFont="1" applyFill="1" applyBorder="1" applyAlignment="1">
      <alignment horizontal="right" vertical="center"/>
    </xf>
    <xf numFmtId="0" fontId="0" fillId="0" borderId="33" xfId="0" applyFont="1" applyBorder="1" applyAlignment="1">
      <alignment horizontal="center" vertical="center"/>
    </xf>
    <xf numFmtId="0" fontId="0" fillId="0" borderId="34" xfId="0" applyFont="1" applyBorder="1" applyAlignment="1">
      <alignment horizontal="right" vertical="center"/>
    </xf>
    <xf numFmtId="0" fontId="41" fillId="0" borderId="0" xfId="0" applyFont="1" applyFill="1" applyBorder="1" applyAlignment="1">
      <alignment horizontal="left" vertical="top" wrapText="1"/>
    </xf>
    <xf numFmtId="0" fontId="42" fillId="0" borderId="0" xfId="0" applyFont="1" applyFill="1" applyBorder="1" applyAlignment="1">
      <alignment horizontal="left" vertical="top" wrapText="1"/>
    </xf>
    <xf numFmtId="0" fontId="0" fillId="0" borderId="34" xfId="0" applyFont="1" applyBorder="1" applyAlignment="1">
      <alignment horizontal="left" vertical="center" wrapText="1"/>
    </xf>
    <xf numFmtId="0" fontId="0" fillId="0" borderId="42" xfId="0" applyFont="1" applyBorder="1" applyAlignment="1">
      <alignment horizontal="left" vertical="center" wrapText="1"/>
    </xf>
    <xf numFmtId="0" fontId="0"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 xfId="0" applyFont="1" applyBorder="1" applyAlignment="1">
      <alignment horizontal="center" vertical="center" wrapText="1"/>
    </xf>
    <xf numFmtId="0" fontId="7" fillId="0" borderId="70"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0" fillId="0" borderId="87"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44" xfId="0" applyFont="1" applyBorder="1" applyAlignment="1">
      <alignment horizontal="center" vertical="center" wrapText="1"/>
    </xf>
    <xf numFmtId="0" fontId="7" fillId="0" borderId="68" xfId="0" applyFont="1" applyBorder="1" applyAlignment="1">
      <alignment horizontal="center" vertical="center" wrapText="1"/>
    </xf>
    <xf numFmtId="0" fontId="28" fillId="0" borderId="26" xfId="0" applyFont="1" applyBorder="1" applyAlignment="1">
      <alignment vertical="center" wrapText="1"/>
    </xf>
    <xf numFmtId="0" fontId="28" fillId="0" borderId="43" xfId="0" applyFont="1" applyBorder="1" applyAlignment="1">
      <alignment vertical="center" wrapText="1"/>
    </xf>
    <xf numFmtId="0" fontId="0" fillId="0" borderId="43" xfId="0" applyFont="1" applyBorder="1" applyAlignment="1">
      <alignment horizontal="left" vertical="center" wrapText="1"/>
    </xf>
    <xf numFmtId="0" fontId="28" fillId="0" borderId="26" xfId="0" applyFont="1" applyBorder="1" applyAlignment="1">
      <alignment horizontal="left" vertical="center" wrapText="1"/>
    </xf>
    <xf numFmtId="0" fontId="28" fillId="0" borderId="43" xfId="0" applyFont="1" applyBorder="1" applyAlignment="1">
      <alignment horizontal="left"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69" xfId="0" applyFont="1" applyBorder="1" applyAlignment="1">
      <alignment horizontal="center" vertical="center" wrapText="1"/>
    </xf>
    <xf numFmtId="0" fontId="0" fillId="0" borderId="10" xfId="0" applyFont="1" applyBorder="1" applyAlignment="1">
      <alignment horizontal="left" vertical="center" wrapText="1"/>
    </xf>
    <xf numFmtId="0" fontId="0" fillId="0" borderId="2" xfId="0" applyFont="1" applyBorder="1" applyAlignment="1">
      <alignment horizontal="left" vertical="center" wrapText="1"/>
    </xf>
    <xf numFmtId="0" fontId="28" fillId="0" borderId="46" xfId="0" applyFont="1" applyBorder="1" applyAlignment="1">
      <alignment horizontal="left" vertical="center" wrapText="1"/>
    </xf>
    <xf numFmtId="0" fontId="28" fillId="0" borderId="47" xfId="0" applyFont="1" applyBorder="1" applyAlignment="1">
      <alignment horizontal="left" vertical="center" wrapText="1"/>
    </xf>
    <xf numFmtId="0" fontId="0" fillId="0" borderId="99" xfId="0" applyFont="1" applyBorder="1" applyAlignment="1">
      <alignment vertical="center" wrapText="1"/>
    </xf>
    <xf numFmtId="0" fontId="0" fillId="0" borderId="98" xfId="0" applyFont="1" applyBorder="1" applyAlignment="1">
      <alignment vertical="center" wrapText="1"/>
    </xf>
    <xf numFmtId="0" fontId="0" fillId="0" borderId="69" xfId="0" applyFont="1" applyBorder="1" applyAlignment="1">
      <alignment vertical="center" wrapText="1"/>
    </xf>
    <xf numFmtId="0" fontId="0" fillId="0" borderId="32" xfId="0" applyFont="1" applyBorder="1" applyAlignment="1">
      <alignment horizontal="left" vertical="center" wrapText="1"/>
    </xf>
    <xf numFmtId="0" fontId="0" fillId="0" borderId="93" xfId="0" applyFont="1" applyBorder="1" applyAlignment="1">
      <alignment horizontal="left" vertical="center" wrapText="1"/>
    </xf>
    <xf numFmtId="0" fontId="0" fillId="0" borderId="90" xfId="0" applyFont="1" applyFill="1" applyBorder="1" applyAlignment="1">
      <alignment horizontal="left" vertical="center" wrapText="1"/>
    </xf>
    <xf numFmtId="0" fontId="0" fillId="0" borderId="91" xfId="0" applyFont="1"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94" xfId="0" applyFont="1" applyFill="1" applyBorder="1" applyAlignment="1">
      <alignment horizontal="left" vertical="center" wrapText="1"/>
    </xf>
    <xf numFmtId="0" fontId="0" fillId="0" borderId="95"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62" xfId="0" applyFont="1" applyBorder="1" applyAlignment="1">
      <alignment horizontal="left" vertical="center" wrapText="1"/>
    </xf>
    <xf numFmtId="0" fontId="0" fillId="0" borderId="87" xfId="0" applyFont="1" applyBorder="1" applyAlignment="1">
      <alignment horizontal="left" vertical="center" wrapText="1"/>
    </xf>
    <xf numFmtId="0" fontId="0" fillId="0" borderId="71" xfId="0" applyFont="1" applyBorder="1" applyAlignment="1">
      <alignment horizontal="left" vertical="center" wrapText="1"/>
    </xf>
    <xf numFmtId="0" fontId="28" fillId="0" borderId="29" xfId="0" applyFont="1" applyBorder="1" applyAlignment="1">
      <alignment horizontal="left" vertical="center" wrapText="1"/>
    </xf>
    <xf numFmtId="0" fontId="28" fillId="0" borderId="96" xfId="0" applyFont="1" applyBorder="1" applyAlignment="1">
      <alignment horizontal="left" vertical="center" wrapText="1"/>
    </xf>
    <xf numFmtId="0" fontId="34" fillId="0" borderId="39" xfId="0" applyFont="1" applyBorder="1" applyAlignment="1">
      <alignment horizontal="left" vertical="center" wrapText="1"/>
    </xf>
    <xf numFmtId="0" fontId="34" fillId="0" borderId="40" xfId="0" applyFont="1" applyBorder="1" applyAlignment="1">
      <alignment horizontal="left" vertical="center" wrapText="1"/>
    </xf>
    <xf numFmtId="0" fontId="34" fillId="0" borderId="68" xfId="0" applyFont="1" applyBorder="1" applyAlignment="1">
      <alignment horizontal="left"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5" xfId="0" applyFont="1" applyBorder="1" applyAlignment="1">
      <alignment horizontal="center" vertical="center" wrapText="1"/>
    </xf>
    <xf numFmtId="0" fontId="28" fillId="0" borderId="1" xfId="0" applyFont="1" applyBorder="1" applyAlignment="1">
      <alignment horizontal="center" vertical="center"/>
    </xf>
    <xf numFmtId="0" fontId="28" fillId="0" borderId="30" xfId="0" applyFont="1" applyBorder="1" applyAlignment="1">
      <alignment horizontal="center" vertical="center"/>
    </xf>
    <xf numFmtId="0" fontId="0" fillId="0" borderId="51" xfId="0" applyFont="1" applyBorder="1" applyAlignment="1">
      <alignment horizontal="center" vertical="center"/>
    </xf>
    <xf numFmtId="0" fontId="0" fillId="0" borderId="57" xfId="0" applyFont="1" applyBorder="1" applyAlignment="1">
      <alignment horizontal="center" vertical="center"/>
    </xf>
    <xf numFmtId="0" fontId="0" fillId="0" borderId="46" xfId="0" applyFont="1" applyBorder="1" applyAlignment="1">
      <alignment horizontal="right" vertical="center"/>
    </xf>
    <xf numFmtId="0" fontId="0" fillId="4" borderId="1" xfId="0" applyFont="1" applyFill="1" applyBorder="1" applyAlignment="1">
      <alignment horizontal="center" vertical="center"/>
    </xf>
    <xf numFmtId="0" fontId="0" fillId="4" borderId="83" xfId="0" applyFont="1" applyFill="1" applyBorder="1" applyAlignment="1">
      <alignment horizontal="center" vertical="center"/>
    </xf>
    <xf numFmtId="0" fontId="0" fillId="0" borderId="67" xfId="0" applyFont="1" applyBorder="1" applyAlignment="1">
      <alignment horizontal="center" vertical="center"/>
    </xf>
    <xf numFmtId="0" fontId="0" fillId="0" borderId="53" xfId="0" applyFont="1" applyBorder="1" applyAlignment="1">
      <alignment horizontal="center" vertical="center"/>
    </xf>
    <xf numFmtId="0" fontId="0" fillId="2" borderId="1" xfId="0" applyFont="1" applyFill="1" applyBorder="1" applyAlignment="1">
      <alignment horizontal="center" vertical="center"/>
    </xf>
    <xf numFmtId="0" fontId="0" fillId="2" borderId="8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3" borderId="83" xfId="0" applyFont="1" applyFill="1" applyBorder="1" applyAlignment="1">
      <alignment horizontal="center" vertical="center"/>
    </xf>
    <xf numFmtId="0" fontId="0" fillId="0" borderId="32" xfId="0" applyFont="1" applyBorder="1" applyAlignment="1">
      <alignment horizontal="right" vertical="center"/>
    </xf>
    <xf numFmtId="177" fontId="0" fillId="3" borderId="35" xfId="0" applyNumberFormat="1" applyFont="1" applyFill="1" applyBorder="1" applyAlignment="1">
      <alignment horizontal="right"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29" xfId="0" applyFont="1" applyBorder="1" applyAlignment="1">
      <alignment horizontal="right" vertical="center"/>
    </xf>
    <xf numFmtId="176" fontId="0" fillId="2" borderId="83" xfId="0" applyNumberFormat="1" applyFont="1" applyFill="1" applyBorder="1" applyAlignment="1">
      <alignment horizontal="center" vertical="center"/>
    </xf>
    <xf numFmtId="176" fontId="0" fillId="2" borderId="37" xfId="0" applyNumberFormat="1" applyFont="1" applyFill="1" applyBorder="1" applyAlignment="1">
      <alignment horizontal="center" vertical="center"/>
    </xf>
    <xf numFmtId="0" fontId="0" fillId="0" borderId="66" xfId="0" applyFont="1" applyBorder="1" applyAlignment="1">
      <alignment horizontal="center" vertical="center"/>
    </xf>
    <xf numFmtId="0" fontId="0" fillId="0" borderId="64" xfId="0" applyFont="1" applyBorder="1" applyAlignment="1">
      <alignment horizontal="center" vertical="center"/>
    </xf>
    <xf numFmtId="0" fontId="28" fillId="0" borderId="35" xfId="0" applyFont="1" applyBorder="1" applyAlignment="1">
      <alignment horizontal="left" vertical="center" wrapText="1"/>
    </xf>
    <xf numFmtId="0" fontId="28" fillId="0" borderId="50" xfId="0" applyFont="1" applyBorder="1" applyAlignment="1">
      <alignment horizontal="left" vertical="center" wrapText="1"/>
    </xf>
    <xf numFmtId="176" fontId="0" fillId="2" borderId="84" xfId="0" applyNumberFormat="1" applyFont="1" applyFill="1" applyBorder="1" applyAlignment="1">
      <alignment horizontal="center" vertical="center"/>
    </xf>
    <xf numFmtId="0" fontId="0" fillId="2" borderId="30" xfId="0" applyFont="1" applyFill="1" applyBorder="1" applyAlignment="1">
      <alignment horizontal="center" vertical="center"/>
    </xf>
    <xf numFmtId="0" fontId="0" fillId="0" borderId="31" xfId="0" applyFont="1" applyBorder="1" applyAlignment="1">
      <alignment horizontal="center" vertical="center"/>
    </xf>
    <xf numFmtId="0" fontId="28" fillId="0" borderId="32" xfId="0" applyFont="1" applyBorder="1" applyAlignment="1">
      <alignment horizontal="left" vertical="center" wrapText="1"/>
    </xf>
    <xf numFmtId="0" fontId="28" fillId="0" borderId="93" xfId="0" applyFont="1" applyBorder="1" applyAlignment="1">
      <alignment horizontal="left" vertical="center" wrapText="1"/>
    </xf>
    <xf numFmtId="0" fontId="28" fillId="0" borderId="5" xfId="0" applyFont="1" applyBorder="1" applyAlignment="1">
      <alignment horizontal="center" vertical="center" wrapText="1"/>
    </xf>
    <xf numFmtId="0" fontId="28" fillId="0" borderId="26" xfId="0" applyFont="1" applyBorder="1" applyAlignment="1">
      <alignment horizontal="center" vertical="center"/>
    </xf>
    <xf numFmtId="0" fontId="28" fillId="0" borderId="32" xfId="0" applyFont="1" applyBorder="1" applyAlignment="1">
      <alignment horizontal="center" vertical="center"/>
    </xf>
    <xf numFmtId="0" fontId="28" fillId="0" borderId="93" xfId="0" applyFont="1" applyBorder="1" applyAlignment="1">
      <alignment horizontal="center" vertical="center"/>
    </xf>
    <xf numFmtId="0" fontId="28" fillId="0" borderId="45" xfId="0" applyFont="1" applyBorder="1" applyAlignment="1">
      <alignment horizontal="center" vertical="center" wrapText="1"/>
    </xf>
    <xf numFmtId="0" fontId="28" fillId="0" borderId="99" xfId="0" applyFont="1" applyBorder="1" applyAlignment="1">
      <alignment horizontal="center" vertical="center"/>
    </xf>
    <xf numFmtId="0" fontId="28" fillId="0" borderId="32" xfId="0" applyFont="1" applyBorder="1" applyAlignment="1">
      <alignment horizontal="center" vertical="center" wrapText="1"/>
    </xf>
    <xf numFmtId="0" fontId="28" fillId="0" borderId="31" xfId="0" applyFont="1" applyBorder="1" applyAlignment="1">
      <alignment horizontal="center" vertical="center"/>
    </xf>
    <xf numFmtId="0" fontId="28" fillId="0" borderId="29" xfId="0" applyFont="1" applyBorder="1" applyAlignment="1">
      <alignment horizontal="center" vertical="center"/>
    </xf>
    <xf numFmtId="0" fontId="28" fillId="0" borderId="39" xfId="0" applyFont="1" applyBorder="1" applyAlignment="1">
      <alignment horizontal="center" vertical="center" shrinkToFit="1"/>
    </xf>
    <xf numFmtId="0" fontId="28" fillId="0" borderId="41" xfId="0" applyFont="1" applyBorder="1" applyAlignment="1">
      <alignment horizontal="center" vertical="center" shrinkToFit="1"/>
    </xf>
    <xf numFmtId="0" fontId="29" fillId="0" borderId="0" xfId="0" applyFont="1" applyBorder="1" applyAlignment="1">
      <alignment horizontal="center" vertical="center"/>
    </xf>
    <xf numFmtId="0" fontId="28" fillId="0" borderId="83" xfId="0" applyFont="1" applyBorder="1" applyAlignment="1">
      <alignment horizontal="center" vertical="center"/>
    </xf>
    <xf numFmtId="0" fontId="28" fillId="0" borderId="88" xfId="0" applyFont="1" applyBorder="1" applyAlignment="1">
      <alignment horizontal="center" vertical="center"/>
    </xf>
    <xf numFmtId="0" fontId="28" fillId="0" borderId="37" xfId="0" applyFont="1" applyBorder="1" applyAlignment="1">
      <alignment horizontal="center" vertical="center"/>
    </xf>
    <xf numFmtId="0" fontId="28" fillId="0" borderId="99"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104" xfId="0" applyFont="1" applyBorder="1" applyAlignment="1">
      <alignment horizontal="center" vertical="center" wrapText="1"/>
    </xf>
    <xf numFmtId="0" fontId="28" fillId="0" borderId="98" xfId="0" applyFont="1" applyBorder="1" applyAlignment="1">
      <alignment horizontal="center" vertical="center"/>
    </xf>
    <xf numFmtId="0" fontId="28" fillId="0" borderId="104" xfId="0" applyFont="1" applyBorder="1" applyAlignment="1">
      <alignment horizontal="center" vertical="center"/>
    </xf>
    <xf numFmtId="0" fontId="0" fillId="0" borderId="26" xfId="0" applyFont="1" applyBorder="1" applyAlignment="1">
      <alignment horizontal="left" vertical="center"/>
    </xf>
    <xf numFmtId="0" fontId="0" fillId="0" borderId="43" xfId="0" applyFont="1" applyBorder="1" applyAlignment="1">
      <alignment horizontal="left" vertical="center"/>
    </xf>
    <xf numFmtId="0" fontId="0" fillId="0" borderId="46" xfId="0" applyFont="1" applyBorder="1" applyAlignment="1">
      <alignment horizontal="left" vertical="center" wrapText="1"/>
    </xf>
    <xf numFmtId="0" fontId="0" fillId="0" borderId="47" xfId="0" applyFont="1" applyBorder="1" applyAlignment="1">
      <alignment horizontal="left" vertical="center" wrapText="1"/>
    </xf>
    <xf numFmtId="0" fontId="0" fillId="0" borderId="68" xfId="0" applyFont="1" applyBorder="1" applyAlignment="1">
      <alignment horizontal="left" vertical="center" wrapText="1"/>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28" fillId="0" borderId="69" xfId="0" applyFont="1" applyBorder="1" applyAlignment="1">
      <alignment horizontal="center" vertical="center"/>
    </xf>
    <xf numFmtId="0" fontId="26" fillId="0" borderId="0" xfId="0" applyFont="1" applyAlignment="1">
      <alignment horizontal="center" vertical="center"/>
    </xf>
    <xf numFmtId="0" fontId="27" fillId="0" borderId="78"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28" fillId="0" borderId="79" xfId="0" applyFont="1" applyBorder="1" applyAlignment="1">
      <alignment horizontal="left" vertical="center"/>
    </xf>
    <xf numFmtId="0" fontId="28" fillId="0" borderId="80" xfId="0" applyFont="1" applyBorder="1" applyAlignment="1">
      <alignment horizontal="left" vertical="center"/>
    </xf>
    <xf numFmtId="0" fontId="28" fillId="0" borderId="81" xfId="0" applyFont="1" applyBorder="1" applyAlignment="1">
      <alignment horizontal="left" vertical="center"/>
    </xf>
    <xf numFmtId="0" fontId="28" fillId="0" borderId="61" xfId="0" applyFont="1" applyBorder="1" applyAlignment="1">
      <alignment horizontal="left" vertical="center"/>
    </xf>
    <xf numFmtId="0" fontId="28" fillId="0" borderId="56" xfId="0" applyFont="1" applyBorder="1" applyAlignment="1">
      <alignment horizontal="left" vertical="center"/>
    </xf>
    <xf numFmtId="0" fontId="28" fillId="0" borderId="82" xfId="0" applyFont="1" applyBorder="1" applyAlignment="1">
      <alignment horizontal="left" vertical="center"/>
    </xf>
    <xf numFmtId="0" fontId="28" fillId="0" borderId="39" xfId="0" applyFont="1" applyBorder="1" applyAlignment="1">
      <alignment horizontal="left" vertical="top"/>
    </xf>
    <xf numFmtId="0" fontId="28" fillId="0" borderId="40" xfId="0" applyFont="1" applyBorder="1" applyAlignment="1">
      <alignment horizontal="left" vertical="top"/>
    </xf>
    <xf numFmtId="0" fontId="28" fillId="0" borderId="41" xfId="0" applyFont="1" applyBorder="1" applyAlignment="1">
      <alignment horizontal="left" vertical="top"/>
    </xf>
    <xf numFmtId="0" fontId="28" fillId="0" borderId="23" xfId="0" applyFont="1" applyBorder="1" applyAlignment="1">
      <alignment horizontal="left" vertical="center"/>
    </xf>
    <xf numFmtId="0" fontId="28" fillId="0" borderId="24" xfId="0" applyFont="1" applyBorder="1" applyAlignment="1">
      <alignment horizontal="left" vertical="center"/>
    </xf>
    <xf numFmtId="0" fontId="28" fillId="0" borderId="25" xfId="0" applyFont="1" applyBorder="1" applyAlignment="1">
      <alignment horizontal="left" vertical="center"/>
    </xf>
    <xf numFmtId="0" fontId="28" fillId="0" borderId="57" xfId="0" applyFont="1" applyBorder="1" applyAlignment="1">
      <alignment horizontal="left" vertical="center"/>
    </xf>
    <xf numFmtId="0" fontId="28" fillId="0" borderId="78" xfId="0" applyFont="1" applyBorder="1" applyAlignment="1">
      <alignment horizontal="left" vertical="center"/>
    </xf>
    <xf numFmtId="0" fontId="28" fillId="0" borderId="51" xfId="0" applyFont="1" applyBorder="1" applyAlignment="1">
      <alignment horizontal="left" vertical="center"/>
    </xf>
    <xf numFmtId="0" fontId="28" fillId="0" borderId="57" xfId="0" applyFont="1" applyBorder="1" applyAlignment="1">
      <alignment horizontal="center" vertical="center"/>
    </xf>
    <xf numFmtId="0" fontId="28" fillId="0" borderId="78" xfId="0" applyFont="1" applyBorder="1" applyAlignment="1">
      <alignment horizontal="center" vertical="center"/>
    </xf>
    <xf numFmtId="0" fontId="28" fillId="0" borderId="51" xfId="0" applyFont="1" applyBorder="1" applyAlignment="1">
      <alignment horizontal="center" vertical="center"/>
    </xf>
    <xf numFmtId="0" fontId="39" fillId="0" borderId="16" xfId="0" applyFont="1" applyBorder="1" applyAlignment="1">
      <alignment horizontal="center" vertical="center"/>
    </xf>
    <xf numFmtId="0" fontId="39" fillId="0" borderId="0" xfId="0" applyFont="1" applyBorder="1" applyAlignment="1">
      <alignment horizontal="center" vertical="center"/>
    </xf>
    <xf numFmtId="0" fontId="0" fillId="0" borderId="0" xfId="0" applyFont="1" applyBorder="1" applyAlignment="1">
      <alignment horizontal="center" vertical="center"/>
    </xf>
    <xf numFmtId="0" fontId="0" fillId="0" borderId="15" xfId="0" applyFont="1" applyBorder="1" applyAlignment="1">
      <alignment horizontal="center" vertical="center"/>
    </xf>
    <xf numFmtId="0" fontId="38" fillId="0" borderId="16" xfId="0" applyFont="1" applyBorder="1" applyAlignment="1">
      <alignment horizontal="center" vertical="center"/>
    </xf>
    <xf numFmtId="0" fontId="38" fillId="0" borderId="0" xfId="0" applyFont="1" applyBorder="1" applyAlignment="1">
      <alignment horizontal="center" vertical="center"/>
    </xf>
    <xf numFmtId="0" fontId="28" fillId="0" borderId="0" xfId="0" applyFont="1" applyBorder="1" applyAlignment="1">
      <alignment horizontal="left" vertical="top" wrapText="1"/>
    </xf>
    <xf numFmtId="0" fontId="28" fillId="0" borderId="15" xfId="0" applyFont="1" applyBorder="1" applyAlignment="1">
      <alignment horizontal="left" vertical="top" wrapText="1"/>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0" fillId="0" borderId="0" xfId="0" applyFont="1" applyBorder="1" applyAlignment="1">
      <alignment horizontal="left" vertical="top" wrapText="1"/>
    </xf>
    <xf numFmtId="0" fontId="0" fillId="0" borderId="105" xfId="0" applyFont="1" applyBorder="1" applyAlignment="1">
      <alignment horizontal="left" vertical="center" wrapText="1"/>
    </xf>
    <xf numFmtId="0" fontId="0" fillId="0" borderId="106" xfId="0" applyFont="1" applyBorder="1" applyAlignment="1">
      <alignment horizontal="left" vertical="center" wrapText="1"/>
    </xf>
    <xf numFmtId="0" fontId="0" fillId="0" borderId="107" xfId="0" applyFont="1" applyBorder="1" applyAlignment="1">
      <alignment horizontal="left" vertical="center" wrapText="1"/>
    </xf>
    <xf numFmtId="0" fontId="0" fillId="0" borderId="30" xfId="0" applyFont="1" applyBorder="1" applyAlignment="1">
      <alignment vertical="center" wrapText="1"/>
    </xf>
    <xf numFmtId="0" fontId="0" fillId="0" borderId="74" xfId="0" applyFont="1" applyBorder="1" applyAlignment="1">
      <alignment vertical="center" wrapText="1"/>
    </xf>
    <xf numFmtId="0" fontId="37" fillId="0" borderId="39"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41" xfId="0" applyFont="1" applyBorder="1" applyAlignment="1">
      <alignment horizontal="center" vertical="center" wrapText="1"/>
    </xf>
    <xf numFmtId="0" fontId="0" fillId="0" borderId="30" xfId="0" applyFont="1" applyBorder="1" applyAlignment="1">
      <alignment horizontal="left" vertical="center" wrapText="1"/>
    </xf>
    <xf numFmtId="0" fontId="0" fillId="0" borderId="74" xfId="0" applyFont="1" applyBorder="1" applyAlignment="1">
      <alignment horizontal="left" vertical="center" wrapText="1"/>
    </xf>
    <xf numFmtId="0" fontId="0" fillId="0" borderId="80" xfId="0" applyFont="1" applyFill="1" applyBorder="1" applyAlignment="1">
      <alignment horizontal="left" vertical="center" wrapText="1"/>
    </xf>
    <xf numFmtId="0" fontId="0" fillId="0" borderId="89" xfId="0" applyFont="1" applyFill="1" applyBorder="1" applyAlignment="1">
      <alignment horizontal="left" vertical="center" wrapText="1"/>
    </xf>
    <xf numFmtId="0" fontId="0" fillId="0" borderId="40" xfId="0" applyFont="1" applyBorder="1" applyAlignment="1">
      <alignment horizontal="left" vertical="center"/>
    </xf>
    <xf numFmtId="0" fontId="0" fillId="0" borderId="68" xfId="0" applyFont="1" applyBorder="1" applyAlignment="1">
      <alignment horizontal="left" vertical="center"/>
    </xf>
    <xf numFmtId="0" fontId="28" fillId="0" borderId="34" xfId="0" applyFont="1" applyBorder="1" applyAlignment="1">
      <alignment horizontal="left" vertical="center" wrapText="1"/>
    </xf>
    <xf numFmtId="0" fontId="28" fillId="0" borderId="42" xfId="0" applyFont="1" applyBorder="1" applyAlignment="1">
      <alignment horizontal="left" vertical="center" wrapText="1"/>
    </xf>
    <xf numFmtId="0" fontId="0" fillId="0" borderId="35" xfId="0" applyFont="1" applyBorder="1" applyAlignment="1">
      <alignment horizontal="left" vertical="center" wrapText="1"/>
    </xf>
    <xf numFmtId="0" fontId="0" fillId="0" borderId="50" xfId="0" applyFont="1" applyBorder="1" applyAlignment="1">
      <alignment horizontal="left" vertical="center" wrapText="1"/>
    </xf>
    <xf numFmtId="0" fontId="32" fillId="0" borderId="112" xfId="0" applyFont="1" applyBorder="1" applyAlignment="1">
      <alignment horizontal="center" vertical="center" wrapText="1"/>
    </xf>
    <xf numFmtId="0" fontId="32" fillId="0" borderId="113" xfId="0" applyFont="1" applyBorder="1" applyAlignment="1">
      <alignment horizontal="center" vertical="center" wrapText="1"/>
    </xf>
    <xf numFmtId="0" fontId="28" fillId="0" borderId="99" xfId="0" applyFont="1" applyBorder="1" applyAlignment="1">
      <alignment horizontal="left" vertical="center" wrapText="1"/>
    </xf>
    <xf numFmtId="0" fontId="28" fillId="0" borderId="98" xfId="0" applyFont="1" applyBorder="1" applyAlignment="1">
      <alignment horizontal="left" vertical="center" wrapText="1"/>
    </xf>
    <xf numFmtId="0" fontId="28" fillId="0" borderId="69" xfId="0" applyFont="1" applyBorder="1" applyAlignment="1">
      <alignment horizontal="left" vertical="center" wrapText="1"/>
    </xf>
    <xf numFmtId="0" fontId="40" fillId="0" borderId="34" xfId="0" applyFont="1" applyBorder="1" applyAlignment="1">
      <alignment horizontal="left" vertical="center" wrapText="1"/>
    </xf>
    <xf numFmtId="0" fontId="40" fillId="0" borderId="26" xfId="0" applyFont="1" applyBorder="1" applyAlignment="1">
      <alignment horizontal="left" vertical="center" wrapText="1"/>
    </xf>
    <xf numFmtId="0" fontId="28" fillId="0" borderId="39" xfId="0" applyFont="1" applyBorder="1" applyAlignment="1">
      <alignment horizontal="left" vertical="center" wrapText="1"/>
    </xf>
    <xf numFmtId="0" fontId="28" fillId="0" borderId="40" xfId="0" applyFont="1" applyBorder="1" applyAlignment="1">
      <alignment horizontal="left" vertical="center" wrapText="1"/>
    </xf>
    <xf numFmtId="0" fontId="28" fillId="0" borderId="68"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6" xfId="0" applyFont="1" applyBorder="1" applyAlignment="1">
      <alignment horizontal="left" vertical="center" wrapText="1"/>
    </xf>
    <xf numFmtId="0" fontId="0" fillId="0" borderId="4" xfId="0" applyFont="1" applyBorder="1" applyAlignment="1">
      <alignment horizontal="left" vertical="center" wrapText="1"/>
    </xf>
    <xf numFmtId="0" fontId="0" fillId="0" borderId="62" xfId="0" applyFont="1" applyBorder="1" applyAlignment="1">
      <alignment horizontal="center" vertical="center"/>
    </xf>
    <xf numFmtId="0" fontId="0" fillId="0" borderId="71" xfId="0" applyFont="1" applyBorder="1" applyAlignment="1">
      <alignment horizontal="center" vertical="center"/>
    </xf>
    <xf numFmtId="0" fontId="28" fillId="0" borderId="75" xfId="0" applyFont="1" applyBorder="1" applyAlignment="1">
      <alignment horizontal="left" vertical="center" wrapText="1"/>
    </xf>
    <xf numFmtId="0" fontId="28" fillId="0" borderId="76" xfId="0" applyFont="1" applyBorder="1" applyAlignment="1">
      <alignment horizontal="left" vertical="center" wrapText="1"/>
    </xf>
    <xf numFmtId="0" fontId="28" fillId="0" borderId="77" xfId="0" applyFont="1" applyBorder="1" applyAlignment="1">
      <alignment horizontal="left" vertical="center" wrapText="1"/>
    </xf>
    <xf numFmtId="177" fontId="0" fillId="3" borderId="37" xfId="0" applyNumberFormat="1" applyFont="1" applyFill="1" applyBorder="1" applyAlignment="1">
      <alignment horizontal="right" vertical="center"/>
    </xf>
    <xf numFmtId="0" fontId="0" fillId="0" borderId="52" xfId="0" applyFont="1" applyBorder="1" applyAlignment="1">
      <alignment horizontal="center" vertical="center"/>
    </xf>
    <xf numFmtId="0" fontId="0" fillId="0" borderId="3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36" xfId="0" applyFont="1" applyBorder="1" applyAlignment="1">
      <alignment horizontal="center" vertical="center"/>
    </xf>
    <xf numFmtId="0" fontId="0" fillId="0" borderId="29" xfId="0" applyFont="1" applyBorder="1" applyAlignment="1">
      <alignment horizontal="center" vertical="center"/>
    </xf>
    <xf numFmtId="0" fontId="0" fillId="0" borderId="85" xfId="0" applyFont="1" applyBorder="1" applyAlignment="1">
      <alignment horizontal="center" vertical="center"/>
    </xf>
    <xf numFmtId="0" fontId="0" fillId="0" borderId="93" xfId="0" applyFont="1" applyBorder="1" applyAlignment="1">
      <alignment horizontal="right" vertical="center"/>
    </xf>
    <xf numFmtId="177" fontId="0" fillId="2" borderId="30" xfId="0" applyNumberFormat="1" applyFont="1" applyFill="1" applyBorder="1" applyAlignment="1">
      <alignment horizontal="right" vertical="center"/>
    </xf>
    <xf numFmtId="0" fontId="0" fillId="0" borderId="96" xfId="0" applyFont="1" applyBorder="1" applyAlignment="1">
      <alignment horizontal="right" vertical="center"/>
    </xf>
    <xf numFmtId="0" fontId="0" fillId="0" borderId="72" xfId="0" applyFont="1" applyBorder="1" applyAlignment="1">
      <alignment horizontal="center" vertical="center"/>
    </xf>
    <xf numFmtId="0" fontId="0" fillId="0" borderId="42" xfId="0" applyFont="1" applyBorder="1" applyAlignment="1">
      <alignment horizontal="right"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0" xfId="0" applyFont="1" applyBorder="1" applyAlignment="1">
      <alignment horizontal="center" vertical="center"/>
    </xf>
    <xf numFmtId="0" fontId="0" fillId="0" borderId="39" xfId="0" applyFont="1" applyBorder="1" applyAlignment="1">
      <alignment vertical="center" wrapText="1"/>
    </xf>
    <xf numFmtId="0" fontId="0" fillId="0" borderId="40" xfId="0" applyFont="1" applyBorder="1" applyAlignment="1">
      <alignment vertical="center" wrapText="1"/>
    </xf>
    <xf numFmtId="0" fontId="0" fillId="0" borderId="47" xfId="0" applyFont="1" applyBorder="1" applyAlignment="1">
      <alignment horizontal="right" vertical="center"/>
    </xf>
    <xf numFmtId="177" fontId="0" fillId="2" borderId="74" xfId="0" applyNumberFormat="1" applyFont="1" applyFill="1" applyBorder="1" applyAlignment="1">
      <alignment horizontal="right" vertical="center"/>
    </xf>
    <xf numFmtId="177" fontId="0" fillId="4" borderId="50" xfId="0" applyNumberFormat="1" applyFont="1" applyFill="1" applyBorder="1" applyAlignment="1">
      <alignment horizontal="right" vertical="center"/>
    </xf>
    <xf numFmtId="177" fontId="0" fillId="3" borderId="50" xfId="0" applyNumberFormat="1" applyFont="1" applyFill="1" applyBorder="1" applyAlignment="1">
      <alignment horizontal="right" vertical="center"/>
    </xf>
    <xf numFmtId="0" fontId="40" fillId="0" borderId="62" xfId="0" applyFont="1" applyBorder="1" applyAlignment="1">
      <alignment horizontal="left" vertical="center" wrapText="1"/>
    </xf>
    <xf numFmtId="0" fontId="40" fillId="0" borderId="87" xfId="0" applyFont="1" applyBorder="1" applyAlignment="1">
      <alignment horizontal="left" vertical="center" wrapText="1"/>
    </xf>
    <xf numFmtId="0" fontId="40" fillId="0" borderId="71" xfId="0" applyFont="1" applyBorder="1" applyAlignment="1">
      <alignment horizontal="left" vertical="center" wrapText="1"/>
    </xf>
    <xf numFmtId="0" fontId="40" fillId="0" borderId="39" xfId="0" applyFont="1" applyBorder="1" applyAlignment="1">
      <alignment horizontal="left" vertical="center" wrapText="1"/>
    </xf>
    <xf numFmtId="0" fontId="40" fillId="0" borderId="40" xfId="0" applyFont="1" applyBorder="1" applyAlignment="1">
      <alignment horizontal="left" vertical="center" wrapText="1"/>
    </xf>
    <xf numFmtId="0" fontId="40" fillId="0" borderId="68" xfId="0" applyFont="1" applyBorder="1" applyAlignment="1">
      <alignment horizontal="left" vertical="center" wrapText="1"/>
    </xf>
    <xf numFmtId="0" fontId="28" fillId="0" borderId="30" xfId="0" applyFont="1" applyBorder="1" applyAlignment="1">
      <alignment horizontal="left" vertical="center" wrapText="1"/>
    </xf>
    <xf numFmtId="0" fontId="28" fillId="0" borderId="74" xfId="0" applyFont="1" applyBorder="1" applyAlignment="1">
      <alignment horizontal="left" vertical="center" wrapText="1"/>
    </xf>
    <xf numFmtId="0" fontId="32" fillId="0" borderId="31" xfId="0" applyFont="1" applyBorder="1" applyAlignment="1">
      <alignment horizontal="left" vertical="center" wrapText="1"/>
    </xf>
    <xf numFmtId="0" fontId="35" fillId="0" borderId="31" xfId="0" applyFont="1" applyBorder="1" applyAlignment="1">
      <alignment horizontal="left" vertical="center" wrapText="1"/>
    </xf>
    <xf numFmtId="0" fontId="35" fillId="0" borderId="54" xfId="0" applyFont="1" applyBorder="1" applyAlignment="1">
      <alignment horizontal="left" vertical="center" wrapText="1"/>
    </xf>
    <xf numFmtId="0" fontId="32" fillId="0" borderId="35" xfId="0" applyFont="1" applyBorder="1" applyAlignment="1">
      <alignment horizontal="left" vertical="center" wrapText="1"/>
    </xf>
    <xf numFmtId="0" fontId="35" fillId="0" borderId="35" xfId="0" applyFont="1" applyBorder="1" applyAlignment="1">
      <alignment horizontal="left" vertical="center" wrapText="1"/>
    </xf>
    <xf numFmtId="0" fontId="35" fillId="0" borderId="50" xfId="0" applyFont="1" applyBorder="1" applyAlignment="1">
      <alignment horizontal="left" vertical="center" wrapText="1"/>
    </xf>
    <xf numFmtId="0" fontId="0" fillId="0" borderId="114" xfId="0" applyFont="1" applyBorder="1" applyAlignment="1">
      <alignment horizontal="left" vertical="center" wrapText="1"/>
    </xf>
    <xf numFmtId="0" fontId="0" fillId="0" borderId="115" xfId="0" applyFont="1" applyBorder="1" applyAlignment="1">
      <alignment horizontal="left" vertical="center" wrapText="1"/>
    </xf>
    <xf numFmtId="0" fontId="0" fillId="0" borderId="116" xfId="0" applyFont="1" applyBorder="1" applyAlignment="1">
      <alignment horizontal="left" vertical="center" wrapText="1"/>
    </xf>
    <xf numFmtId="0" fontId="0" fillId="0" borderId="3" xfId="0" applyFont="1" applyBorder="1" applyAlignment="1">
      <alignment horizontal="left" vertical="top" wrapText="1"/>
    </xf>
    <xf numFmtId="0" fontId="0" fillId="0" borderId="59" xfId="0" applyFont="1" applyBorder="1" applyAlignment="1">
      <alignment horizontal="left" vertical="center" wrapText="1"/>
    </xf>
    <xf numFmtId="0" fontId="0" fillId="0" borderId="60" xfId="0" applyFont="1" applyBorder="1" applyAlignment="1">
      <alignment horizontal="left" vertical="center" wrapText="1"/>
    </xf>
    <xf numFmtId="0" fontId="0" fillId="0" borderId="117" xfId="0" applyFont="1" applyBorder="1" applyAlignment="1">
      <alignment horizontal="left" vertical="center" wrapText="1"/>
    </xf>
    <xf numFmtId="0" fontId="0" fillId="0" borderId="118" xfId="0" applyFont="1" applyBorder="1" applyAlignment="1">
      <alignment horizontal="left" vertical="center" wrapText="1"/>
    </xf>
    <xf numFmtId="0" fontId="0" fillId="0" borderId="91" xfId="0" applyFont="1" applyBorder="1" applyAlignment="1">
      <alignment horizontal="left" vertical="center" wrapText="1"/>
    </xf>
    <xf numFmtId="0" fontId="0" fillId="0" borderId="92" xfId="0" applyFont="1" applyBorder="1" applyAlignment="1">
      <alignment horizontal="left" vertical="center" wrapText="1"/>
    </xf>
    <xf numFmtId="0" fontId="43" fillId="0" borderId="58" xfId="0" applyFont="1" applyBorder="1" applyAlignment="1">
      <alignment horizontal="left" vertical="center" wrapText="1"/>
    </xf>
    <xf numFmtId="0" fontId="43" fillId="0" borderId="59" xfId="0" applyFont="1" applyBorder="1" applyAlignment="1">
      <alignment horizontal="left" vertical="center" wrapText="1"/>
    </xf>
    <xf numFmtId="0" fontId="43" fillId="0" borderId="60" xfId="0" applyFont="1" applyBorder="1" applyAlignment="1">
      <alignment horizontal="left" vertical="center" wrapText="1"/>
    </xf>
    <xf numFmtId="20" fontId="10" fillId="7" borderId="26" xfId="0" applyNumberFormat="1" applyFont="1" applyFill="1" applyBorder="1" applyAlignment="1" applyProtection="1">
      <alignment horizontal="center" vertical="center"/>
      <protection locked="0"/>
    </xf>
    <xf numFmtId="178" fontId="10" fillId="0" borderId="26" xfId="0" applyNumberFormat="1" applyFont="1" applyBorder="1" applyAlignment="1">
      <alignment horizontal="center" vertical="center"/>
    </xf>
    <xf numFmtId="0" fontId="10" fillId="5" borderId="26" xfId="0" applyFont="1" applyFill="1" applyBorder="1" applyAlignment="1" applyProtection="1">
      <alignment horizontal="center" vertical="center"/>
      <protection locked="0"/>
    </xf>
    <xf numFmtId="0" fontId="10" fillId="6" borderId="26" xfId="0" applyFont="1" applyFill="1" applyBorder="1" applyAlignment="1" applyProtection="1">
      <alignment horizontal="center" vertical="center"/>
      <protection locked="0"/>
    </xf>
    <xf numFmtId="0" fontId="10" fillId="0" borderId="119" xfId="0" applyFont="1" applyBorder="1" applyAlignment="1">
      <alignment horizontal="center" vertical="center"/>
    </xf>
    <xf numFmtId="0" fontId="10" fillId="0" borderId="117" xfId="0" applyFont="1" applyBorder="1" applyAlignment="1">
      <alignment horizontal="center" vertical="center"/>
    </xf>
    <xf numFmtId="0" fontId="10" fillId="0" borderId="120" xfId="0" applyFont="1" applyBorder="1" applyAlignment="1">
      <alignment horizontal="center" vertical="center"/>
    </xf>
    <xf numFmtId="0" fontId="10" fillId="7" borderId="2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6" borderId="0" xfId="0" applyFont="1" applyFill="1" applyAlignment="1" applyProtection="1">
      <alignment horizontal="center" vertical="center"/>
      <protection locked="0"/>
    </xf>
    <xf numFmtId="0" fontId="12" fillId="7" borderId="0" xfId="0" applyFont="1" applyFill="1" applyAlignment="1" applyProtection="1">
      <alignment horizontal="center" vertical="center"/>
      <protection locked="0"/>
    </xf>
    <xf numFmtId="0" fontId="12" fillId="0" borderId="0" xfId="0" applyFont="1" applyFill="1" applyAlignment="1">
      <alignment horizontal="center" vertical="center"/>
    </xf>
    <xf numFmtId="0" fontId="11" fillId="7" borderId="0" xfId="0" applyFont="1" applyFill="1" applyAlignment="1" applyProtection="1">
      <alignment horizontal="center" vertical="center"/>
      <protection locked="0"/>
    </xf>
    <xf numFmtId="0" fontId="15" fillId="0" borderId="44"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129" xfId="0" applyFont="1" applyFill="1" applyBorder="1" applyAlignment="1">
      <alignment horizontal="center" vertical="center"/>
    </xf>
    <xf numFmtId="0" fontId="15" fillId="0" borderId="136" xfId="0" applyFont="1" applyFill="1" applyBorder="1" applyAlignment="1">
      <alignment horizontal="center" vertical="center"/>
    </xf>
    <xf numFmtId="0" fontId="15" fillId="5" borderId="70" xfId="0" applyFont="1" applyFill="1" applyBorder="1" applyAlignment="1" applyProtection="1">
      <alignment horizontal="center" vertical="center" wrapText="1"/>
      <protection locked="0"/>
    </xf>
    <xf numFmtId="0" fontId="15" fillId="6" borderId="85" xfId="0" applyFont="1" applyFill="1" applyBorder="1" applyAlignment="1" applyProtection="1">
      <alignment horizontal="center" vertical="center" wrapText="1"/>
      <protection locked="0"/>
    </xf>
    <xf numFmtId="0" fontId="15" fillId="6" borderId="44" xfId="0" applyFont="1" applyFill="1" applyBorder="1" applyAlignment="1" applyProtection="1">
      <alignment horizontal="center" vertical="center" wrapText="1"/>
      <protection locked="0"/>
    </xf>
    <xf numFmtId="0" fontId="15" fillId="6" borderId="41" xfId="0" applyFont="1" applyFill="1" applyBorder="1" applyAlignment="1" applyProtection="1">
      <alignment horizontal="center" vertical="center" wrapText="1"/>
      <protection locked="0"/>
    </xf>
    <xf numFmtId="0" fontId="15" fillId="5" borderId="73" xfId="0" applyFont="1" applyFill="1" applyBorder="1" applyAlignment="1" applyProtection="1">
      <alignment horizontal="center" vertical="center" wrapText="1"/>
      <protection locked="0"/>
    </xf>
    <xf numFmtId="0" fontId="15" fillId="6" borderId="125" xfId="0" applyFont="1" applyFill="1" applyBorder="1" applyAlignment="1" applyProtection="1">
      <alignment horizontal="center" vertical="center" wrapText="1"/>
      <protection locked="0"/>
    </xf>
    <xf numFmtId="0" fontId="15" fillId="6" borderId="57" xfId="0" applyFont="1" applyFill="1" applyBorder="1" applyAlignment="1" applyProtection="1">
      <alignment horizontal="center" vertical="center" wrapText="1"/>
      <protection locked="0"/>
    </xf>
    <xf numFmtId="0" fontId="15" fillId="6" borderId="51" xfId="0" applyFont="1" applyFill="1" applyBorder="1" applyAlignment="1" applyProtection="1">
      <alignment horizontal="center" vertical="center" wrapText="1"/>
      <protection locked="0"/>
    </xf>
    <xf numFmtId="0" fontId="15" fillId="5" borderId="39" xfId="0" applyFont="1" applyFill="1" applyBorder="1" applyAlignment="1" applyProtection="1">
      <alignment horizontal="center" vertical="center" shrinkToFit="1"/>
      <protection locked="0"/>
    </xf>
    <xf numFmtId="0" fontId="15" fillId="6" borderId="40" xfId="0" applyFont="1" applyFill="1" applyBorder="1" applyAlignment="1" applyProtection="1">
      <alignment horizontal="center" vertical="center" shrinkToFit="1"/>
      <protection locked="0"/>
    </xf>
    <xf numFmtId="0" fontId="15" fillId="6" borderId="41" xfId="0" applyFont="1" applyFill="1" applyBorder="1" applyAlignment="1" applyProtection="1">
      <alignment horizontal="center" vertical="center" shrinkToFit="1"/>
      <protection locked="0"/>
    </xf>
    <xf numFmtId="0" fontId="15" fillId="6" borderId="39" xfId="0" applyFont="1" applyFill="1" applyBorder="1" applyAlignment="1" applyProtection="1">
      <alignment horizontal="center" vertical="center" shrinkToFit="1"/>
      <protection locked="0"/>
    </xf>
    <xf numFmtId="0" fontId="15" fillId="7" borderId="73" xfId="0" applyFont="1" applyFill="1" applyBorder="1" applyAlignment="1" applyProtection="1">
      <alignment horizontal="center" vertical="center" wrapText="1"/>
      <protection locked="0"/>
    </xf>
    <xf numFmtId="0" fontId="15" fillId="7" borderId="10" xfId="0" applyFont="1" applyFill="1" applyBorder="1" applyAlignment="1" applyProtection="1">
      <alignment horizontal="center" vertical="center" wrapText="1"/>
      <protection locked="0"/>
    </xf>
    <xf numFmtId="0" fontId="15" fillId="7" borderId="2" xfId="0" applyFont="1" applyFill="1" applyBorder="1" applyAlignment="1" applyProtection="1">
      <alignment horizontal="center" vertical="center" wrapText="1"/>
      <protection locked="0"/>
    </xf>
    <xf numFmtId="0" fontId="15" fillId="7" borderId="57" xfId="0" applyFont="1" applyFill="1" applyBorder="1" applyAlignment="1" applyProtection="1">
      <alignment horizontal="center" vertical="center" wrapText="1"/>
      <protection locked="0"/>
    </xf>
    <xf numFmtId="0" fontId="15" fillId="7" borderId="78" xfId="0" applyFont="1" applyFill="1" applyBorder="1" applyAlignment="1" applyProtection="1">
      <alignment horizontal="center" vertical="center" wrapText="1"/>
      <protection locked="0"/>
    </xf>
    <xf numFmtId="0" fontId="15" fillId="7" borderId="66" xfId="0" applyFont="1" applyFill="1" applyBorder="1" applyAlignment="1" applyProtection="1">
      <alignment horizontal="center" vertical="center" wrapText="1"/>
      <protection locked="0"/>
    </xf>
    <xf numFmtId="0" fontId="15" fillId="0" borderId="130" xfId="0" applyFont="1" applyFill="1" applyBorder="1" applyAlignment="1">
      <alignment horizontal="center" vertical="center" wrapText="1"/>
    </xf>
    <xf numFmtId="0" fontId="15" fillId="0" borderId="131" xfId="0" applyFont="1" applyFill="1" applyBorder="1" applyAlignment="1">
      <alignment horizontal="center" vertical="center" wrapText="1"/>
    </xf>
    <xf numFmtId="0" fontId="15" fillId="0" borderId="132" xfId="0" applyFont="1" applyFill="1" applyBorder="1" applyAlignment="1">
      <alignment horizontal="center" vertical="center" wrapText="1"/>
    </xf>
    <xf numFmtId="0" fontId="10" fillId="8" borderId="26" xfId="0" applyNumberFormat="1" applyFont="1" applyFill="1" applyBorder="1" applyAlignment="1">
      <alignment horizontal="center" vertical="center"/>
    </xf>
    <xf numFmtId="0" fontId="15" fillId="7" borderId="119" xfId="0" applyFont="1" applyFill="1" applyBorder="1" applyAlignment="1" applyProtection="1">
      <alignment horizontal="left" vertical="center"/>
      <protection locked="0"/>
    </xf>
    <xf numFmtId="0" fontId="15" fillId="7" borderId="117" xfId="0" applyFont="1" applyFill="1" applyBorder="1" applyAlignment="1" applyProtection="1">
      <alignment horizontal="left" vertical="center"/>
      <protection locked="0"/>
    </xf>
    <xf numFmtId="0" fontId="15" fillId="7" borderId="0" xfId="0" applyFont="1" applyFill="1" applyBorder="1" applyAlignment="1" applyProtection="1">
      <alignment horizontal="left" vertical="center"/>
      <protection locked="0"/>
    </xf>
    <xf numFmtId="0" fontId="15" fillId="7" borderId="120" xfId="0" applyFont="1" applyFill="1" applyBorder="1" applyAlignment="1" applyProtection="1">
      <alignment horizontal="left" vertical="center"/>
      <protection locked="0"/>
    </xf>
    <xf numFmtId="0" fontId="15" fillId="7" borderId="90" xfId="0" applyFont="1" applyFill="1" applyBorder="1" applyAlignment="1" applyProtection="1">
      <alignment horizontal="left" vertical="center"/>
      <protection locked="0"/>
    </xf>
    <xf numFmtId="0" fontId="15" fillId="7" borderId="91" xfId="0" applyFont="1" applyFill="1" applyBorder="1" applyAlignment="1" applyProtection="1">
      <alignment horizontal="left" vertical="center"/>
      <protection locked="0"/>
    </xf>
    <xf numFmtId="0" fontId="15" fillId="7" borderId="123" xfId="0" applyFont="1" applyFill="1" applyBorder="1" applyAlignment="1" applyProtection="1">
      <alignment horizontal="left" vertical="center"/>
      <protection locked="0"/>
    </xf>
    <xf numFmtId="0" fontId="10" fillId="7" borderId="39" xfId="0" applyNumberFormat="1" applyFont="1" applyFill="1" applyBorder="1" applyAlignment="1">
      <alignment horizontal="center" vertical="center"/>
    </xf>
    <xf numFmtId="0" fontId="10" fillId="7" borderId="41" xfId="0" applyNumberFormat="1" applyFont="1" applyFill="1" applyBorder="1" applyAlignment="1">
      <alignment horizontal="center" vertical="center"/>
    </xf>
    <xf numFmtId="0" fontId="15" fillId="0" borderId="124" xfId="0" applyFont="1" applyFill="1" applyBorder="1" applyAlignment="1">
      <alignment horizontal="center" vertical="center"/>
    </xf>
    <xf numFmtId="0" fontId="15" fillId="0" borderId="126" xfId="0" applyFont="1" applyFill="1" applyBorder="1" applyAlignment="1">
      <alignment horizontal="center" vertical="center"/>
    </xf>
    <xf numFmtId="0" fontId="15" fillId="0" borderId="127" xfId="0"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12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28" xfId="0" applyFont="1" applyFill="1" applyBorder="1" applyAlignment="1">
      <alignment horizontal="center" vertical="center" wrapText="1"/>
    </xf>
    <xf numFmtId="0" fontId="15" fillId="0" borderId="73" xfId="0" applyFont="1" applyFill="1" applyBorder="1" applyAlignment="1">
      <alignment horizontal="center" vertical="center" wrapText="1"/>
    </xf>
    <xf numFmtId="0" fontId="15" fillId="0" borderId="53"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93"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111" xfId="0" applyFont="1" applyFill="1" applyBorder="1" applyAlignment="1">
      <alignment horizontal="center" vertical="center" wrapText="1"/>
    </xf>
    <xf numFmtId="0" fontId="15" fillId="0" borderId="124" xfId="0" applyFont="1" applyFill="1" applyBorder="1" applyAlignment="1">
      <alignment horizontal="center" vertical="center" wrapText="1"/>
    </xf>
    <xf numFmtId="0" fontId="14" fillId="8" borderId="70" xfId="0" applyFont="1" applyFill="1" applyBorder="1" applyAlignment="1">
      <alignment horizontal="center" vertical="center" wrapText="1"/>
    </xf>
    <xf numFmtId="0" fontId="14" fillId="8" borderId="71" xfId="0" applyFont="1" applyFill="1" applyBorder="1" applyAlignment="1">
      <alignment horizontal="center" vertical="center" wrapText="1"/>
    </xf>
    <xf numFmtId="0" fontId="14" fillId="8" borderId="44" xfId="0" applyFont="1" applyFill="1" applyBorder="1" applyAlignment="1">
      <alignment horizontal="center" vertical="center" wrapText="1"/>
    </xf>
    <xf numFmtId="0" fontId="14" fillId="8" borderId="68" xfId="0" applyFont="1" applyFill="1" applyBorder="1" applyAlignment="1">
      <alignment horizontal="center" vertical="center" wrapText="1"/>
    </xf>
    <xf numFmtId="179" fontId="14" fillId="8" borderId="70" xfId="3" applyNumberFormat="1" applyFont="1" applyFill="1" applyBorder="1" applyAlignment="1">
      <alignment horizontal="center" vertical="center" wrapText="1"/>
    </xf>
    <xf numFmtId="179" fontId="14" fillId="8" borderId="71" xfId="3" applyNumberFormat="1" applyFont="1" applyFill="1" applyBorder="1" applyAlignment="1">
      <alignment horizontal="center" vertical="center" wrapText="1"/>
    </xf>
    <xf numFmtId="179" fontId="14" fillId="8" borderId="44" xfId="3" applyNumberFormat="1" applyFont="1" applyFill="1" applyBorder="1" applyAlignment="1">
      <alignment horizontal="center" vertical="center" wrapText="1"/>
    </xf>
    <xf numFmtId="179" fontId="14" fillId="8" borderId="68" xfId="3" applyNumberFormat="1" applyFont="1" applyFill="1" applyBorder="1" applyAlignment="1">
      <alignment horizontal="center" vertical="center" wrapText="1"/>
    </xf>
    <xf numFmtId="0" fontId="15" fillId="7" borderId="9" xfId="0" applyFont="1" applyFill="1" applyBorder="1" applyAlignment="1" applyProtection="1">
      <alignment horizontal="left" vertical="center" wrapText="1"/>
      <protection locked="0"/>
    </xf>
    <xf numFmtId="0" fontId="15" fillId="7" borderId="10" xfId="0" applyFont="1" applyFill="1" applyBorder="1" applyAlignment="1" applyProtection="1">
      <alignment horizontal="left" vertical="center" wrapText="1"/>
      <protection locked="0"/>
    </xf>
    <xf numFmtId="0" fontId="15" fillId="7" borderId="2" xfId="0" applyFont="1" applyFill="1" applyBorder="1" applyAlignment="1" applyProtection="1">
      <alignment horizontal="left" vertical="center" wrapText="1"/>
      <protection locked="0"/>
    </xf>
    <xf numFmtId="0" fontId="15" fillId="7" borderId="65" xfId="0" applyFont="1" applyFill="1" applyBorder="1" applyAlignment="1" applyProtection="1">
      <alignment horizontal="left" vertical="center" wrapText="1"/>
      <protection locked="0"/>
    </xf>
    <xf numFmtId="0" fontId="15" fillId="7" borderId="78" xfId="0" applyFont="1" applyFill="1" applyBorder="1" applyAlignment="1" applyProtection="1">
      <alignment horizontal="left" vertical="center" wrapText="1"/>
      <protection locked="0"/>
    </xf>
    <xf numFmtId="0" fontId="15" fillId="7" borderId="66" xfId="0" applyFont="1" applyFill="1" applyBorder="1" applyAlignment="1" applyProtection="1">
      <alignment horizontal="left" vertical="center" wrapText="1"/>
      <protection locked="0"/>
    </xf>
    <xf numFmtId="0" fontId="15" fillId="0" borderId="137"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5" fillId="0" borderId="138" xfId="0" applyFont="1" applyFill="1" applyBorder="1" applyAlignment="1">
      <alignment horizontal="center" vertical="center" wrapText="1"/>
    </xf>
    <xf numFmtId="0" fontId="15" fillId="5" borderId="44" xfId="0" applyFont="1" applyFill="1" applyBorder="1" applyAlignment="1" applyProtection="1">
      <alignment horizontal="center" vertical="center" wrapText="1"/>
      <protection locked="0"/>
    </xf>
    <xf numFmtId="0" fontId="15" fillId="5" borderId="23" xfId="0" applyFont="1" applyFill="1" applyBorder="1" applyAlignment="1" applyProtection="1">
      <alignment horizontal="center" vertical="center" wrapText="1"/>
      <protection locked="0"/>
    </xf>
    <xf numFmtId="0" fontId="15" fillId="6" borderId="25" xfId="0" applyFont="1" applyFill="1" applyBorder="1" applyAlignment="1" applyProtection="1">
      <alignment horizontal="center" vertical="center" wrapText="1"/>
      <protection locked="0"/>
    </xf>
    <xf numFmtId="0" fontId="15" fillId="7" borderId="23" xfId="0" applyFont="1" applyFill="1" applyBorder="1" applyAlignment="1" applyProtection="1">
      <alignment horizontal="center" vertical="center" wrapText="1"/>
      <protection locked="0"/>
    </xf>
    <xf numFmtId="0" fontId="15" fillId="7" borderId="24" xfId="0" applyFont="1" applyFill="1" applyBorder="1" applyAlignment="1" applyProtection="1">
      <alignment horizontal="center" vertical="center" wrapText="1"/>
      <protection locked="0"/>
    </xf>
    <xf numFmtId="0" fontId="15" fillId="7" borderId="64" xfId="0" applyFont="1" applyFill="1" applyBorder="1" applyAlignment="1" applyProtection="1">
      <alignment horizontal="center" vertical="center" wrapText="1"/>
      <protection locked="0"/>
    </xf>
    <xf numFmtId="0" fontId="15" fillId="0" borderId="141" xfId="0" applyFont="1" applyFill="1" applyBorder="1" applyAlignment="1">
      <alignment horizontal="center" vertical="center" wrapText="1"/>
    </xf>
    <xf numFmtId="0" fontId="15" fillId="0" borderId="80" xfId="0" applyFont="1" applyFill="1" applyBorder="1" applyAlignment="1">
      <alignment horizontal="center" vertical="center" wrapText="1"/>
    </xf>
    <xf numFmtId="0" fontId="15" fillId="0" borderId="89" xfId="0" applyFont="1" applyFill="1" applyBorder="1" applyAlignment="1">
      <alignment horizontal="center" vertical="center" wrapText="1"/>
    </xf>
    <xf numFmtId="0" fontId="15" fillId="7" borderId="63" xfId="0" applyFont="1" applyFill="1" applyBorder="1" applyAlignment="1" applyProtection="1">
      <alignment horizontal="left" vertical="center" wrapText="1"/>
      <protection locked="0"/>
    </xf>
    <xf numFmtId="0" fontId="15" fillId="7" borderId="24" xfId="0" applyFont="1" applyFill="1" applyBorder="1" applyAlignment="1" applyProtection="1">
      <alignment horizontal="left" vertical="center" wrapText="1"/>
      <protection locked="0"/>
    </xf>
    <xf numFmtId="0" fontId="15" fillId="7" borderId="64" xfId="0" applyFont="1" applyFill="1" applyBorder="1" applyAlignment="1" applyProtection="1">
      <alignment horizontal="left" vertical="center" wrapText="1"/>
      <protection locked="0"/>
    </xf>
    <xf numFmtId="0" fontId="15" fillId="5" borderId="39" xfId="0" applyFont="1" applyFill="1" applyBorder="1" applyAlignment="1" applyProtection="1">
      <alignment horizontal="center" vertical="center" wrapText="1"/>
      <protection locked="0"/>
    </xf>
    <xf numFmtId="0" fontId="15" fillId="6" borderId="39" xfId="0" applyFont="1" applyFill="1" applyBorder="1" applyAlignment="1" applyProtection="1">
      <alignment horizontal="center" vertical="center" wrapText="1"/>
      <protection locked="0"/>
    </xf>
    <xf numFmtId="0" fontId="15" fillId="7" borderId="39" xfId="0" applyFont="1" applyFill="1" applyBorder="1" applyAlignment="1" applyProtection="1">
      <alignment horizontal="center" vertical="center" wrapText="1"/>
      <protection locked="0"/>
    </xf>
    <xf numFmtId="0" fontId="15" fillId="7" borderId="40" xfId="0" applyFont="1" applyFill="1" applyBorder="1" applyAlignment="1" applyProtection="1">
      <alignment horizontal="center" vertical="center" wrapText="1"/>
      <protection locked="0"/>
    </xf>
    <xf numFmtId="0" fontId="15" fillId="7" borderId="68" xfId="0" applyFont="1" applyFill="1" applyBorder="1" applyAlignment="1" applyProtection="1">
      <alignment horizontal="center" vertical="center" wrapText="1"/>
      <protection locked="0"/>
    </xf>
    <xf numFmtId="0" fontId="15" fillId="7" borderId="63" xfId="0" applyFont="1" applyFill="1" applyBorder="1" applyAlignment="1" applyProtection="1">
      <alignment horizontal="left" vertical="center"/>
      <protection locked="0"/>
    </xf>
    <xf numFmtId="0" fontId="15" fillId="7" borderId="24" xfId="0" applyFont="1" applyFill="1" applyBorder="1" applyAlignment="1" applyProtection="1">
      <alignment horizontal="left" vertical="center"/>
      <protection locked="0"/>
    </xf>
    <xf numFmtId="0" fontId="15" fillId="7" borderId="64" xfId="0" applyFont="1" applyFill="1" applyBorder="1" applyAlignment="1" applyProtection="1">
      <alignment horizontal="left" vertical="center"/>
      <protection locked="0"/>
    </xf>
    <xf numFmtId="0" fontId="15" fillId="7" borderId="65" xfId="0" applyFont="1" applyFill="1" applyBorder="1" applyAlignment="1" applyProtection="1">
      <alignment horizontal="left" vertical="center"/>
      <protection locked="0"/>
    </xf>
    <xf numFmtId="0" fontId="15" fillId="7" borderId="78" xfId="0" applyFont="1" applyFill="1" applyBorder="1" applyAlignment="1" applyProtection="1">
      <alignment horizontal="left" vertical="center"/>
      <protection locked="0"/>
    </xf>
    <xf numFmtId="0" fontId="15" fillId="7" borderId="66" xfId="0" applyFont="1" applyFill="1" applyBorder="1" applyAlignment="1" applyProtection="1">
      <alignment horizontal="left" vertical="center"/>
      <protection locked="0"/>
    </xf>
    <xf numFmtId="0" fontId="15" fillId="7" borderId="11" xfId="0" applyFont="1" applyFill="1" applyBorder="1" applyAlignment="1" applyProtection="1">
      <alignment horizontal="left" vertical="center" wrapText="1"/>
      <protection locked="0"/>
    </xf>
    <xf numFmtId="0" fontId="15" fillId="7" borderId="0" xfId="0" applyFont="1" applyFill="1" applyBorder="1" applyAlignment="1" applyProtection="1">
      <alignment horizontal="left" vertical="center" wrapText="1"/>
      <protection locked="0"/>
    </xf>
    <xf numFmtId="0" fontId="15" fillId="7" borderId="3" xfId="0" applyFont="1" applyFill="1" applyBorder="1" applyAlignment="1" applyProtection="1">
      <alignment horizontal="left" vertical="center" wrapText="1"/>
      <protection locked="0"/>
    </xf>
    <xf numFmtId="0" fontId="15" fillId="0" borderId="145" xfId="0" applyFont="1" applyFill="1" applyBorder="1" applyAlignment="1">
      <alignment horizontal="center" vertical="center" wrapText="1"/>
    </xf>
    <xf numFmtId="0" fontId="15" fillId="0" borderId="117" xfId="0" applyFont="1" applyFill="1" applyBorder="1" applyAlignment="1">
      <alignment horizontal="center" vertical="center" wrapText="1"/>
    </xf>
    <xf numFmtId="0" fontId="15" fillId="0" borderId="118" xfId="0" applyFont="1" applyFill="1" applyBorder="1" applyAlignment="1">
      <alignment horizontal="center" vertical="center" wrapText="1"/>
    </xf>
    <xf numFmtId="0" fontId="15" fillId="0" borderId="144" xfId="0" applyFont="1" applyFill="1" applyBorder="1" applyAlignment="1">
      <alignment horizontal="center" vertical="center"/>
    </xf>
    <xf numFmtId="0" fontId="15" fillId="6" borderId="23" xfId="0" applyFont="1" applyFill="1" applyBorder="1" applyAlignment="1" applyProtection="1">
      <alignment horizontal="center" vertical="center" wrapText="1"/>
      <protection locked="0"/>
    </xf>
    <xf numFmtId="0" fontId="15" fillId="6" borderId="48" xfId="0" applyFont="1" applyFill="1" applyBorder="1" applyAlignment="1" applyProtection="1">
      <alignment horizontal="center" vertical="center" wrapText="1"/>
      <protection locked="0"/>
    </xf>
    <xf numFmtId="0" fontId="15" fillId="6" borderId="104" xfId="0" applyFont="1" applyFill="1" applyBorder="1" applyAlignment="1" applyProtection="1">
      <alignment horizontal="center" vertical="center" wrapText="1"/>
      <protection locked="0"/>
    </xf>
    <xf numFmtId="0" fontId="18" fillId="0" borderId="38" xfId="0" applyFont="1" applyFill="1" applyBorder="1" applyAlignment="1">
      <alignment horizontal="center" vertical="center" wrapText="1"/>
    </xf>
    <xf numFmtId="0" fontId="18" fillId="0" borderId="88" xfId="0" applyFont="1" applyFill="1" applyBorder="1" applyAlignment="1">
      <alignment horizontal="center" vertical="center" wrapText="1"/>
    </xf>
    <xf numFmtId="0" fontId="14" fillId="8" borderId="38" xfId="0" applyFont="1" applyFill="1" applyBorder="1" applyAlignment="1">
      <alignment horizontal="center" vertical="center" wrapText="1"/>
    </xf>
    <xf numFmtId="0" fontId="14" fillId="8" borderId="37" xfId="0" applyFont="1" applyFill="1" applyBorder="1" applyAlignment="1">
      <alignment horizontal="center" vertical="center" wrapText="1"/>
    </xf>
    <xf numFmtId="179" fontId="14" fillId="8" borderId="38" xfId="3" applyNumberFormat="1" applyFont="1" applyFill="1" applyBorder="1" applyAlignment="1">
      <alignment horizontal="center" vertical="center" wrapText="1"/>
    </xf>
    <xf numFmtId="179" fontId="14" fillId="8" borderId="37" xfId="3" applyNumberFormat="1"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88"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78" xfId="0" applyFont="1" applyFill="1" applyBorder="1" applyAlignment="1">
      <alignment horizontal="center" vertical="center"/>
    </xf>
    <xf numFmtId="0" fontId="15" fillId="7" borderId="39" xfId="0" applyFont="1" applyFill="1" applyBorder="1" applyAlignment="1" applyProtection="1">
      <alignment horizontal="right" vertical="center"/>
      <protection locked="0"/>
    </xf>
    <xf numFmtId="0" fontId="15" fillId="7" borderId="41" xfId="0" applyFont="1" applyFill="1" applyBorder="1" applyAlignment="1" applyProtection="1">
      <alignment horizontal="right" vertical="center"/>
      <protection locked="0"/>
    </xf>
    <xf numFmtId="0" fontId="15" fillId="0" borderId="26" xfId="0" applyFont="1" applyFill="1" applyBorder="1" applyAlignment="1">
      <alignment horizontal="center" vertical="center"/>
    </xf>
    <xf numFmtId="0" fontId="15" fillId="0" borderId="26" xfId="0" applyFont="1" applyFill="1" applyBorder="1" applyAlignment="1">
      <alignment horizontal="right" vertical="center"/>
    </xf>
    <xf numFmtId="179" fontId="15" fillId="0" borderId="26" xfId="3" applyNumberFormat="1" applyFont="1" applyFill="1" applyBorder="1" applyAlignment="1">
      <alignment horizontal="right" vertical="center"/>
    </xf>
    <xf numFmtId="0" fontId="15" fillId="7" borderId="26" xfId="0" applyFont="1" applyFill="1" applyBorder="1" applyAlignment="1" applyProtection="1">
      <alignment horizontal="right" vertical="center"/>
      <protection locked="0"/>
    </xf>
    <xf numFmtId="178" fontId="15" fillId="7" borderId="26" xfId="0" applyNumberFormat="1" applyFont="1" applyFill="1" applyBorder="1" applyAlignment="1" applyProtection="1">
      <alignment horizontal="right" vertical="center"/>
      <protection locked="0"/>
    </xf>
    <xf numFmtId="0" fontId="15" fillId="0" borderId="39" xfId="0" applyFont="1" applyFill="1" applyBorder="1" applyAlignment="1">
      <alignment horizontal="center" vertical="center"/>
    </xf>
    <xf numFmtId="0" fontId="15" fillId="0" borderId="41" xfId="0" applyFont="1" applyFill="1" applyBorder="1" applyAlignment="1">
      <alignment horizontal="center" vertical="center"/>
    </xf>
    <xf numFmtId="179" fontId="15" fillId="7" borderId="26" xfId="3" applyNumberFormat="1" applyFont="1" applyFill="1" applyBorder="1" applyAlignment="1" applyProtection="1">
      <alignment horizontal="right" vertical="center"/>
      <protection locked="0"/>
    </xf>
    <xf numFmtId="179" fontId="15" fillId="0" borderId="26" xfId="0" applyNumberFormat="1" applyFont="1" applyFill="1" applyBorder="1" applyAlignment="1">
      <alignment horizontal="center" vertical="center"/>
    </xf>
    <xf numFmtId="178" fontId="15" fillId="0" borderId="26" xfId="0" applyNumberFormat="1" applyFont="1" applyFill="1" applyBorder="1" applyAlignment="1">
      <alignment horizontal="center" vertical="center"/>
    </xf>
    <xf numFmtId="0" fontId="15" fillId="0" borderId="39" xfId="0" applyFont="1" applyFill="1" applyBorder="1" applyAlignment="1">
      <alignment horizontal="right" vertical="center"/>
    </xf>
    <xf numFmtId="0" fontId="15" fillId="0" borderId="41" xfId="0" applyFont="1" applyFill="1" applyBorder="1" applyAlignment="1">
      <alignment horizontal="right" vertical="center"/>
    </xf>
    <xf numFmtId="180" fontId="15" fillId="8" borderId="26" xfId="0" applyNumberFormat="1" applyFont="1" applyFill="1" applyBorder="1" applyAlignment="1">
      <alignment horizontal="center" vertical="center"/>
    </xf>
    <xf numFmtId="181" fontId="15" fillId="8" borderId="26" xfId="0" applyNumberFormat="1" applyFont="1" applyFill="1" applyBorder="1" applyAlignment="1">
      <alignment horizontal="center" vertical="center"/>
    </xf>
    <xf numFmtId="0" fontId="15" fillId="8" borderId="0" xfId="0" applyFont="1" applyFill="1" applyBorder="1" applyAlignment="1">
      <alignment horizontal="left" vertical="center" indent="1"/>
    </xf>
    <xf numFmtId="0" fontId="10" fillId="5" borderId="39" xfId="0" applyNumberFormat="1" applyFont="1" applyFill="1" applyBorder="1" applyAlignment="1">
      <alignment horizontal="center" vertical="center"/>
    </xf>
    <xf numFmtId="0" fontId="10" fillId="6" borderId="41" xfId="0" applyNumberFormat="1" applyFont="1" applyFill="1" applyBorder="1" applyAlignment="1">
      <alignment horizontal="center" vertical="center"/>
    </xf>
    <xf numFmtId="0" fontId="0" fillId="8" borderId="126" xfId="0" applyFill="1" applyBorder="1" applyAlignment="1">
      <alignment horizontal="center" vertical="center"/>
    </xf>
    <xf numFmtId="0" fontId="0" fillId="8" borderId="127" xfId="0" applyFill="1" applyBorder="1" applyAlignment="1">
      <alignment horizontal="center" vertical="center"/>
    </xf>
  </cellXfs>
  <cellStyles count="4">
    <cellStyle name="桁区切り" xfId="3" builtinId="6"/>
    <cellStyle name="標準" xfId="0" builtinId="0"/>
    <cellStyle name="標準 2" xfId="1" xr:uid="{00000000-0005-0000-0000-000001000000}"/>
    <cellStyle name="標準 3 2" xfId="2" xr:uid="{00000000-0005-0000-0000-00000200000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66675</xdr:rowOff>
    </xdr:from>
    <xdr:to>
      <xdr:col>0</xdr:col>
      <xdr:colOff>238125</xdr:colOff>
      <xdr:row>21</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47625</xdr:colOff>
      <xdr:row>75</xdr:row>
      <xdr:rowOff>0</xdr:rowOff>
    </xdr:from>
    <xdr:to>
      <xdr:col>0</xdr:col>
      <xdr:colOff>266700</xdr:colOff>
      <xdr:row>75</xdr:row>
      <xdr:rowOff>0</xdr:rowOff>
    </xdr:to>
    <xdr:pic>
      <xdr:nvPicPr>
        <xdr:cNvPr id="13" name="Picture 1" descr="MCj04113200000[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1793200"/>
          <a:ext cx="219075" cy="0"/>
        </a:xfrm>
        <a:prstGeom prst="rect">
          <a:avLst/>
        </a:prstGeom>
        <a:noFill/>
        <a:ln w="9525">
          <a:noFill/>
          <a:miter lim="800000"/>
          <a:headEnd/>
          <a:tailEnd/>
        </a:ln>
      </xdr:spPr>
    </xdr:pic>
    <xdr:clientData/>
  </xdr:twoCellAnchor>
  <xdr:twoCellAnchor>
    <xdr:from>
      <xdr:col>0</xdr:col>
      <xdr:colOff>28575</xdr:colOff>
      <xdr:row>56</xdr:row>
      <xdr:rowOff>66675</xdr:rowOff>
    </xdr:from>
    <xdr:to>
      <xdr:col>0</xdr:col>
      <xdr:colOff>247650</xdr:colOff>
      <xdr:row>56</xdr:row>
      <xdr:rowOff>238125</xdr:rowOff>
    </xdr:to>
    <xdr:pic>
      <xdr:nvPicPr>
        <xdr:cNvPr id="14" name="Picture 1"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821275"/>
          <a:ext cx="219075" cy="171450"/>
        </a:xfrm>
        <a:prstGeom prst="rect">
          <a:avLst/>
        </a:prstGeom>
        <a:noFill/>
        <a:ln w="9525">
          <a:noFill/>
          <a:miter lim="800000"/>
          <a:headEnd/>
          <a:tailEnd/>
        </a:ln>
      </xdr:spPr>
    </xdr:pic>
    <xdr:clientData/>
  </xdr:twoCellAnchor>
  <xdr:twoCellAnchor editAs="oneCell">
    <xdr:from>
      <xdr:col>4</xdr:col>
      <xdr:colOff>314325</xdr:colOff>
      <xdr:row>18</xdr:row>
      <xdr:rowOff>123825</xdr:rowOff>
    </xdr:from>
    <xdr:to>
      <xdr:col>5</xdr:col>
      <xdr:colOff>285750</xdr:colOff>
      <xdr:row>18</xdr:row>
      <xdr:rowOff>333375</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47625</xdr:colOff>
      <xdr:row>18</xdr:row>
      <xdr:rowOff>114300</xdr:rowOff>
    </xdr:from>
    <xdr:to>
      <xdr:col>10</xdr:col>
      <xdr:colOff>19050</xdr:colOff>
      <xdr:row>18</xdr:row>
      <xdr:rowOff>323850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317500</xdr:colOff>
          <xdr:row>18</xdr:row>
          <xdr:rowOff>127000</xdr:rowOff>
        </xdr:from>
        <xdr:to>
          <xdr:col>5</xdr:col>
          <xdr:colOff>292100</xdr:colOff>
          <xdr:row>18</xdr:row>
          <xdr:rowOff>336550</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18</xdr:row>
          <xdr:rowOff>114300</xdr:rowOff>
        </xdr:from>
        <xdr:to>
          <xdr:col>10</xdr:col>
          <xdr:colOff>25400</xdr:colOff>
          <xdr:row>18</xdr:row>
          <xdr:rowOff>330200</xdr:rowOff>
        </xdr:to>
        <xdr:sp macro="" textlink="">
          <xdr:nvSpPr>
            <xdr:cNvPr id="3" name="Check Box 2" hidden="1">
              <a:extLst>
                <a:ext uri="{63B3BB69-23CF-44E3-9099-C40C66FF867C}">
                  <a14:compatExt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343650"/>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21</xdr:col>
      <xdr:colOff>400050</xdr:colOff>
      <xdr:row>5</xdr:row>
      <xdr:rowOff>171450</xdr:rowOff>
    </xdr:from>
    <xdr:to>
      <xdr:col>25</xdr:col>
      <xdr:colOff>323850</xdr:colOff>
      <xdr:row>9</xdr:row>
      <xdr:rowOff>9525</xdr:rowOff>
    </xdr:to>
    <xdr:sp macro="" textlink="">
      <xdr:nvSpPr>
        <xdr:cNvPr id="7" name="Button 10" hidden="1">
          <a:extLst>
            <a:ext uri="{63B3BB69-23CF-44E3-9099-C40C66FF867C}">
              <a14:compatExt xmlns:a14="http://schemas.microsoft.com/office/drawing/2010/main" spid="_x0000_s1034"/>
            </a:ext>
            <a:ext uri="{FF2B5EF4-FFF2-40B4-BE49-F238E27FC236}">
              <a16:creationId xmlns:a16="http://schemas.microsoft.com/office/drawing/2014/main" id="{00000000-0008-0000-0100-000007000000}"/>
            </a:ext>
          </a:extLst>
        </xdr:cNvPr>
        <xdr:cNvSpPr/>
      </xdr:nvSpPr>
      <xdr:spPr>
        <a:xfrm>
          <a:off x="9077325" y="1457325"/>
          <a:ext cx="1638300" cy="866775"/>
        </a:xfrm>
        <a:prstGeom prst="rect">
          <a:avLst/>
        </a:prstGeom>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游ゴシック"/>
            </a:rPr>
            <a:t>【</a:t>
          </a:r>
          <a:r>
            <a:rPr lang="ja-JP" altLang="en-US" sz="1100" b="0" i="0" u="none" strike="noStrike" baseline="0">
              <a:solidFill>
                <a:srgbClr val="000000"/>
              </a:solidFill>
              <a:latin typeface="游ゴシック"/>
            </a:rPr>
            <a:t>職員の行の追加</a:t>
          </a:r>
          <a:r>
            <a:rPr lang="en-US" altLang="ja-JP" sz="1100" b="0" i="0" u="none" strike="noStrike" baseline="0">
              <a:solidFill>
                <a:srgbClr val="000000"/>
              </a:solidFill>
              <a:latin typeface="游ゴシック"/>
            </a:rPr>
            <a:t>】</a:t>
          </a:r>
        </a:p>
        <a:p>
          <a:pPr algn="ctr" rtl="0">
            <a:defRPr sz="1000"/>
          </a:pPr>
          <a:r>
            <a:rPr lang="en-US" altLang="ja-JP" sz="1100" b="0" i="0" u="none" strike="noStrike" baseline="0">
              <a:solidFill>
                <a:srgbClr val="000000"/>
              </a:solidFill>
              <a:latin typeface="游ゴシック"/>
            </a:rPr>
            <a:t>No14</a:t>
          </a:r>
          <a:r>
            <a:rPr lang="ja-JP" altLang="en-US" sz="1100" b="0" i="0" u="none" strike="noStrike" baseline="0">
              <a:solidFill>
                <a:srgbClr val="000000"/>
              </a:solidFill>
              <a:latin typeface="游ゴシック"/>
            </a:rPr>
            <a:t>をコピーして</a:t>
          </a:r>
        </a:p>
        <a:p>
          <a:pPr algn="ctr" rtl="0">
            <a:defRPr sz="1000"/>
          </a:pPr>
          <a:r>
            <a:rPr lang="ja-JP" altLang="en-US" sz="1100" b="0" i="0" u="none" strike="noStrike" baseline="0">
              <a:solidFill>
                <a:srgbClr val="000000"/>
              </a:solidFill>
              <a:latin typeface="游ゴシック"/>
            </a:rPr>
            <a:t>行を挿入します</a:t>
          </a:r>
        </a:p>
      </xdr:txBody>
    </xdr:sp>
    <xdr:clientData fPrintsWithSheet="0"/>
  </xdr:twoCellAnchor>
  <xdr:twoCellAnchor>
    <xdr:from>
      <xdr:col>26</xdr:col>
      <xdr:colOff>76200</xdr:colOff>
      <xdr:row>5</xdr:row>
      <xdr:rowOff>161925</xdr:rowOff>
    </xdr:from>
    <xdr:to>
      <xdr:col>30</xdr:col>
      <xdr:colOff>9525</xdr:colOff>
      <xdr:row>9</xdr:row>
      <xdr:rowOff>0</xdr:rowOff>
    </xdr:to>
    <xdr:sp macro="" textlink="">
      <xdr:nvSpPr>
        <xdr:cNvPr id="8" name="Button 11" hidden="1">
          <a:extLst>
            <a:ext uri="{63B3BB69-23CF-44E3-9099-C40C66FF867C}">
              <a14:compatExt xmlns:a14="http://schemas.microsoft.com/office/drawing/2010/main" spid="_x0000_s1035"/>
            </a:ext>
            <a:ext uri="{FF2B5EF4-FFF2-40B4-BE49-F238E27FC236}">
              <a16:creationId xmlns:a16="http://schemas.microsoft.com/office/drawing/2014/main" id="{00000000-0008-0000-0100-000008000000}"/>
            </a:ext>
          </a:extLst>
        </xdr:cNvPr>
        <xdr:cNvSpPr/>
      </xdr:nvSpPr>
      <xdr:spPr>
        <a:xfrm>
          <a:off x="10896600" y="1447800"/>
          <a:ext cx="1647825" cy="866775"/>
        </a:xfrm>
        <a:prstGeom prst="rect">
          <a:avLst/>
        </a:prstGeom>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游ゴシック"/>
            </a:rPr>
            <a:t>【</a:t>
          </a:r>
          <a:r>
            <a:rPr lang="ja-JP" altLang="en-US" sz="1100" b="0" i="0" u="none" strike="noStrike" baseline="0">
              <a:solidFill>
                <a:srgbClr val="000000"/>
              </a:solidFill>
              <a:latin typeface="游ゴシック"/>
            </a:rPr>
            <a:t>職員の行の削除</a:t>
          </a:r>
          <a:r>
            <a:rPr lang="en-US" altLang="ja-JP" sz="1100" b="0" i="0" u="none" strike="noStrike" baseline="0">
              <a:solidFill>
                <a:srgbClr val="000000"/>
              </a:solidFill>
              <a:latin typeface="游ゴシック"/>
            </a:rPr>
            <a:t>】</a:t>
          </a:r>
        </a:p>
        <a:p>
          <a:pPr algn="ctr" rtl="0">
            <a:defRPr sz="1000"/>
          </a:pPr>
          <a:r>
            <a:rPr lang="en-US" altLang="ja-JP" sz="1100" b="0" i="0" u="none" strike="noStrike" baseline="0">
              <a:solidFill>
                <a:srgbClr val="000000"/>
              </a:solidFill>
              <a:latin typeface="游ゴシック"/>
            </a:rPr>
            <a:t>No15</a:t>
          </a:r>
          <a:r>
            <a:rPr lang="ja-JP" altLang="en-US" sz="1100" b="0" i="0" u="none" strike="noStrike" baseline="0">
              <a:solidFill>
                <a:srgbClr val="000000"/>
              </a:solidFill>
              <a:latin typeface="游ゴシック"/>
            </a:rPr>
            <a:t>を削除します</a:t>
          </a:r>
        </a:p>
      </xdr:txBody>
    </xdr:sp>
    <xdr:clientData fPrintsWithSheet="0"/>
  </xdr:twoCellAnchor>
  <xdr:twoCellAnchor>
    <xdr:from>
      <xdr:col>20</xdr:col>
      <xdr:colOff>0</xdr:colOff>
      <xdr:row>53</xdr:row>
      <xdr:rowOff>0</xdr:rowOff>
    </xdr:from>
    <xdr:to>
      <xdr:col>42</xdr:col>
      <xdr:colOff>63500</xdr:colOff>
      <xdr:row>62</xdr:row>
      <xdr:rowOff>215900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8248650" y="13373100"/>
          <a:ext cx="9493250" cy="25304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21</xdr:col>
          <xdr:colOff>406400</xdr:colOff>
          <xdr:row>5</xdr:row>
          <xdr:rowOff>177800</xdr:rowOff>
        </xdr:from>
        <xdr:to>
          <xdr:col>25</xdr:col>
          <xdr:colOff>330200</xdr:colOff>
          <xdr:row>9</xdr:row>
          <xdr:rowOff>12700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【職員の行の追加】</a:t>
              </a:r>
            </a:p>
            <a:p>
              <a:pPr algn="ctr" rtl="0">
                <a:defRPr sz="1000"/>
              </a:pPr>
              <a:r>
                <a:rPr lang="ja-JP" altLang="en-US" sz="1100" b="0" i="0" u="none" strike="noStrike" baseline="0">
                  <a:solidFill>
                    <a:srgbClr val="000000"/>
                  </a:solidFill>
                  <a:latin typeface="ＭＳ Ｐゴシック"/>
                  <a:ea typeface="ＭＳ Ｐゴシック"/>
                </a:rPr>
                <a:t>No14をコピーして</a:t>
              </a:r>
            </a:p>
            <a:p>
              <a:pPr algn="ctr" rtl="0">
                <a:defRPr sz="1000"/>
              </a:pPr>
              <a:r>
                <a:rPr lang="ja-JP" altLang="en-US" sz="1100" b="0" i="0" u="none" strike="noStrike" baseline="0">
                  <a:solidFill>
                    <a:srgbClr val="000000"/>
                  </a:solidFill>
                  <a:latin typeface="ＭＳ Ｐゴシック"/>
                  <a:ea typeface="ＭＳ Ｐ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165100</xdr:rowOff>
        </xdr:from>
        <xdr:to>
          <xdr:col>30</xdr:col>
          <xdr:colOff>12700</xdr:colOff>
          <xdr:row>9</xdr:row>
          <xdr:rowOff>0</xdr:rowOff>
        </xdr:to>
        <xdr:sp macro="" textlink="">
          <xdr:nvSpPr>
            <xdr:cNvPr id="2050" name="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【職員の行の削除】</a:t>
              </a:r>
            </a:p>
            <a:p>
              <a:pPr algn="ctr" rtl="0">
                <a:defRPr sz="1000"/>
              </a:pPr>
              <a:r>
                <a:rPr lang="ja-JP" altLang="en-US" sz="1100" b="0" i="0" u="none" strike="noStrike" baseline="0">
                  <a:solidFill>
                    <a:srgbClr val="000000"/>
                  </a:solidFill>
                  <a:latin typeface="ＭＳ Ｐゴシック"/>
                  <a:ea typeface="ＭＳ Ｐゴシック"/>
                </a:rPr>
                <a:t>No15を削除します</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2673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0</xdr:colOff>
      <xdr:row>21</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1095375" y="5476875"/>
          <a:ext cx="9991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11</xdr:row>
      <xdr:rowOff>0</xdr:rowOff>
    </xdr:from>
    <xdr:to>
      <xdr:col>21</xdr:col>
      <xdr:colOff>38100</xdr:colOff>
      <xdr:row>12</xdr:row>
      <xdr:rowOff>200025</xdr:rowOff>
    </xdr:to>
    <xdr:sp macro="" textlink="">
      <xdr:nvSpPr>
        <xdr:cNvPr id="4" name="AutoShape 7">
          <a:extLst>
            <a:ext uri="{FF2B5EF4-FFF2-40B4-BE49-F238E27FC236}">
              <a16:creationId xmlns:a16="http://schemas.microsoft.com/office/drawing/2014/main" id="{00000000-0008-0000-0300-000004000000}"/>
            </a:ext>
          </a:extLst>
        </xdr:cNvPr>
        <xdr:cNvSpPr>
          <a:spLocks noChangeArrowheads="1"/>
        </xdr:cNvSpPr>
      </xdr:nvSpPr>
      <xdr:spPr bwMode="auto">
        <a:xfrm>
          <a:off x="3676650" y="2714625"/>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15</xdr:col>
      <xdr:colOff>114300</xdr:colOff>
      <xdr:row>13</xdr:row>
      <xdr:rowOff>66675</xdr:rowOff>
    </xdr:from>
    <xdr:to>
      <xdr:col>38</xdr:col>
      <xdr:colOff>47625</xdr:colOff>
      <xdr:row>15</xdr:row>
      <xdr:rowOff>180975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991225" y="3333750"/>
          <a:ext cx="6124575" cy="6667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endParaRPr kumimoji="1" lang="en-US" altLang="ja-JP" sz="1100"/>
        </a:p>
        <a:p>
          <a:pPr algn="l"/>
          <a:r>
            <a:rPr kumimoji="1" lang="en-US" altLang="ja-JP" sz="1100"/>
            <a:t>※</a:t>
          </a:r>
          <a:r>
            <a:rPr kumimoji="1" lang="ja-JP" altLang="en-US" sz="1100"/>
            <a:t>地域包括支援センターの職員と兼務している場合は、合計の勤務時間を記載してください。</a:t>
          </a:r>
        </a:p>
      </xdr:txBody>
    </xdr:sp>
    <xdr:clientData/>
  </xdr:twoCellAnchor>
  <xdr:twoCellAnchor>
    <xdr:from>
      <xdr:col>1</xdr:col>
      <xdr:colOff>876300</xdr:colOff>
      <xdr:row>11</xdr:row>
      <xdr:rowOff>257175</xdr:rowOff>
    </xdr:from>
    <xdr:to>
      <xdr:col>4</xdr:col>
      <xdr:colOff>600075</xdr:colOff>
      <xdr:row>14</xdr:row>
      <xdr:rowOff>152400</xdr:rowOff>
    </xdr:to>
    <xdr:sp macro="" textlink="">
      <xdr:nvSpPr>
        <xdr:cNvPr id="6" name="AutoShape 5">
          <a:extLst>
            <a:ext uri="{FF2B5EF4-FFF2-40B4-BE49-F238E27FC236}">
              <a16:creationId xmlns:a16="http://schemas.microsoft.com/office/drawing/2014/main" id="{00000000-0008-0000-0300-000006000000}"/>
            </a:ext>
          </a:extLst>
        </xdr:cNvPr>
        <xdr:cNvSpPr>
          <a:spLocks noChangeArrowheads="1"/>
        </xdr:cNvSpPr>
      </xdr:nvSpPr>
      <xdr:spPr bwMode="auto">
        <a:xfrm>
          <a:off x="1038225" y="2971800"/>
          <a:ext cx="1828800" cy="723900"/>
        </a:xfrm>
        <a:prstGeom prst="wedgeRectCallout">
          <a:avLst>
            <a:gd name="adj1" fmla="val -36457"/>
            <a:gd name="adj2" fmla="val -19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管理者、担当職員及び地域包括支援センターの職員を兼務しているためＢ</a:t>
          </a:r>
        </a:p>
      </xdr:txBody>
    </xdr:sp>
    <xdr:clientData/>
  </xdr:twoCellAnchor>
  <xdr:twoCellAnchor>
    <xdr:from>
      <xdr:col>33</xdr:col>
      <xdr:colOff>142875</xdr:colOff>
      <xdr:row>1</xdr:row>
      <xdr:rowOff>142874</xdr:rowOff>
    </xdr:from>
    <xdr:to>
      <xdr:col>38</xdr:col>
      <xdr:colOff>66675</xdr:colOff>
      <xdr:row>4</xdr:row>
      <xdr:rowOff>28574</xdr:rowOff>
    </xdr:to>
    <xdr:sp macro="" textlink="">
      <xdr:nvSpPr>
        <xdr:cNvPr id="7" name="AutoShape 5">
          <a:extLst>
            <a:ext uri="{FF2B5EF4-FFF2-40B4-BE49-F238E27FC236}">
              <a16:creationId xmlns:a16="http://schemas.microsoft.com/office/drawing/2014/main" id="{00000000-0008-0000-0300-000007000000}"/>
            </a:ext>
          </a:extLst>
        </xdr:cNvPr>
        <xdr:cNvSpPr>
          <a:spLocks noChangeArrowheads="1"/>
        </xdr:cNvSpPr>
      </xdr:nvSpPr>
      <xdr:spPr bwMode="auto">
        <a:xfrm>
          <a:off x="10306050" y="323849"/>
          <a:ext cx="1590675" cy="581025"/>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28</xdr:row>
      <xdr:rowOff>209550</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a:off x="5038725" y="6610350"/>
          <a:ext cx="2133600" cy="466725"/>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95250</xdr:colOff>
      <xdr:row>15</xdr:row>
      <xdr:rowOff>266701</xdr:rowOff>
    </xdr:from>
    <xdr:to>
      <xdr:col>36</xdr:col>
      <xdr:colOff>0</xdr:colOff>
      <xdr:row>26</xdr:row>
      <xdr:rowOff>285751</xdr:rowOff>
    </xdr:to>
    <xdr:sp macro="" textlink="">
      <xdr:nvSpPr>
        <xdr:cNvPr id="9" name="AutoShape 5">
          <a:extLst>
            <a:ext uri="{FF2B5EF4-FFF2-40B4-BE49-F238E27FC236}">
              <a16:creationId xmlns:a16="http://schemas.microsoft.com/office/drawing/2014/main" id="{00000000-0008-0000-0300-000009000000}"/>
            </a:ext>
          </a:extLst>
        </xdr:cNvPr>
        <xdr:cNvSpPr>
          <a:spLocks noChangeArrowheads="1"/>
        </xdr:cNvSpPr>
      </xdr:nvSpPr>
      <xdr:spPr bwMode="auto">
        <a:xfrm>
          <a:off x="8591550" y="4086226"/>
          <a:ext cx="2286000" cy="2647950"/>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a:t>
          </a:r>
          <a:r>
            <a:rPr lang="ja-JP" altLang="en-US" sz="1100" b="0" i="0" baseline="0">
              <a:effectLst/>
              <a:latin typeface="+mn-lt"/>
              <a:ea typeface="+mn-ea"/>
              <a:cs typeface="+mn-cs"/>
            </a:rPr>
            <a:t>担当職員</a:t>
          </a:r>
          <a:r>
            <a:rPr lang="ja-JP" altLang="ja-JP" sz="1100" b="0" i="0" baseline="0">
              <a:effectLst/>
              <a:latin typeface="+mn-lt"/>
              <a:ea typeface="+mn-ea"/>
              <a:cs typeface="+mn-cs"/>
            </a:rPr>
            <a:t>は、常勤換算方法で１となります。</a:t>
          </a:r>
          <a:endParaRPr lang="ja-JP" altLang="ja-JP">
            <a:effectLst/>
          </a:endParaRPr>
        </a:p>
      </xdr:txBody>
    </xdr:sp>
    <xdr:clientData/>
  </xdr:twoCellAnchor>
  <xdr:twoCellAnchor>
    <xdr:from>
      <xdr:col>32</xdr:col>
      <xdr:colOff>219075</xdr:colOff>
      <xdr:row>28</xdr:row>
      <xdr:rowOff>95250</xdr:rowOff>
    </xdr:from>
    <xdr:to>
      <xdr:col>38</xdr:col>
      <xdr:colOff>0</xdr:colOff>
      <xdr:row>31</xdr:row>
      <xdr:rowOff>133350</xdr:rowOff>
    </xdr:to>
    <xdr:sp macro="" textlink="">
      <xdr:nvSpPr>
        <xdr:cNvPr id="10" name="AutoShape 7">
          <a:extLst>
            <a:ext uri="{FF2B5EF4-FFF2-40B4-BE49-F238E27FC236}">
              <a16:creationId xmlns:a16="http://schemas.microsoft.com/office/drawing/2014/main" id="{00000000-0008-0000-0300-00000A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78÷168=0.4</a:t>
          </a:r>
          <a:endParaRPr lang="ja-JP" altLang="ja-JP" sz="1000">
            <a:effectLst/>
          </a:endParaRPr>
        </a:p>
        <a:p>
          <a:pPr rtl="0"/>
          <a:r>
            <a:rPr lang="en-US" altLang="ja-JP" sz="1100" b="0" i="0" baseline="0">
              <a:effectLst/>
              <a:latin typeface="+mn-lt"/>
              <a:ea typeface="+mn-ea"/>
              <a:cs typeface="+mn-cs"/>
            </a:rPr>
            <a:t> 1+1+1+0.4</a:t>
          </a:r>
          <a:r>
            <a:rPr lang="ja-JP" altLang="ja-JP" sz="1100" b="0" i="0" baseline="0">
              <a:effectLst/>
              <a:latin typeface="+mn-lt"/>
              <a:ea typeface="+mn-ea"/>
              <a:cs typeface="+mn-cs"/>
            </a:rPr>
            <a:t>＝</a:t>
          </a:r>
          <a:r>
            <a:rPr lang="en-US" altLang="ja-JP" sz="1100" b="0" i="0" baseline="0">
              <a:effectLst/>
              <a:latin typeface="+mn-lt"/>
              <a:ea typeface="+mn-ea"/>
              <a:cs typeface="+mn-cs"/>
            </a:rPr>
            <a:t>3.4</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小数点第２位以下切り捨て</a:t>
          </a:r>
          <a:endParaRPr lang="ja-JP" altLang="ja-JP" sz="1000">
            <a:effectLst/>
          </a:endParaRPr>
        </a:p>
      </xdr:txBody>
    </xdr:sp>
    <xdr:clientData/>
  </xdr:twoCellAnchor>
  <xdr:twoCellAnchor>
    <xdr:from>
      <xdr:col>1</xdr:col>
      <xdr:colOff>219075</xdr:colOff>
      <xdr:row>0</xdr:row>
      <xdr:rowOff>38100</xdr:rowOff>
    </xdr:from>
    <xdr:to>
      <xdr:col>7</xdr:col>
      <xdr:colOff>228600</xdr:colOff>
      <xdr:row>2</xdr:row>
      <xdr:rowOff>76201</xdr:rowOff>
    </xdr:to>
    <xdr:sp macro="" textlink="">
      <xdr:nvSpPr>
        <xdr:cNvPr id="11" name="Rectangle 2">
          <a:extLst>
            <a:ext uri="{FF2B5EF4-FFF2-40B4-BE49-F238E27FC236}">
              <a16:creationId xmlns:a16="http://schemas.microsoft.com/office/drawing/2014/main" id="{00000000-0008-0000-0300-00000B000000}"/>
            </a:ext>
          </a:extLst>
        </xdr:cNvPr>
        <xdr:cNvSpPr>
          <a:spLocks noChangeArrowheads="1"/>
        </xdr:cNvSpPr>
      </xdr:nvSpPr>
      <xdr:spPr bwMode="auto">
        <a:xfrm>
          <a:off x="381000" y="38100"/>
          <a:ext cx="3819525" cy="40005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twoCellAnchor>
    <xdr:from>
      <xdr:col>21</xdr:col>
      <xdr:colOff>400050</xdr:colOff>
      <xdr:row>5</xdr:row>
      <xdr:rowOff>171450</xdr:rowOff>
    </xdr:from>
    <xdr:to>
      <xdr:col>25</xdr:col>
      <xdr:colOff>323850</xdr:colOff>
      <xdr:row>9</xdr:row>
      <xdr:rowOff>9525</xdr:rowOff>
    </xdr:to>
    <xdr:sp macro="" textlink="">
      <xdr:nvSpPr>
        <xdr:cNvPr id="12"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300-00000C000000}"/>
            </a:ext>
          </a:extLst>
        </xdr:cNvPr>
        <xdr:cNvSpPr/>
      </xdr:nvSpPr>
      <xdr:spPr>
        <a:xfrm>
          <a:off x="9077325" y="1457325"/>
          <a:ext cx="1638300" cy="866775"/>
        </a:xfrm>
        <a:prstGeom prst="rect">
          <a:avLst/>
        </a:prstGeom>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游ゴシック"/>
            </a:rPr>
            <a:t>【</a:t>
          </a:r>
          <a:r>
            <a:rPr lang="ja-JP" altLang="en-US" sz="1100" b="0" i="0" u="none" strike="noStrike" baseline="0">
              <a:solidFill>
                <a:srgbClr val="000000"/>
              </a:solidFill>
              <a:latin typeface="游ゴシック"/>
            </a:rPr>
            <a:t>職員の行の追加</a:t>
          </a:r>
          <a:r>
            <a:rPr lang="en-US" altLang="ja-JP" sz="1100" b="0" i="0" u="none" strike="noStrike" baseline="0">
              <a:solidFill>
                <a:srgbClr val="000000"/>
              </a:solidFill>
              <a:latin typeface="游ゴシック"/>
            </a:rPr>
            <a:t>】</a:t>
          </a:r>
        </a:p>
        <a:p>
          <a:pPr algn="ctr" rtl="0">
            <a:defRPr sz="1000"/>
          </a:pPr>
          <a:r>
            <a:rPr lang="en-US" altLang="ja-JP" sz="1100" b="0" i="0" u="none" strike="noStrike" baseline="0">
              <a:solidFill>
                <a:srgbClr val="000000"/>
              </a:solidFill>
              <a:latin typeface="游ゴシック"/>
            </a:rPr>
            <a:t>No14</a:t>
          </a:r>
          <a:r>
            <a:rPr lang="ja-JP" altLang="en-US" sz="1100" b="0" i="0" u="none" strike="noStrike" baseline="0">
              <a:solidFill>
                <a:srgbClr val="000000"/>
              </a:solidFill>
              <a:latin typeface="游ゴシック"/>
            </a:rPr>
            <a:t>をコピーして</a:t>
          </a:r>
        </a:p>
        <a:p>
          <a:pPr algn="ctr" rtl="0">
            <a:defRPr sz="1000"/>
          </a:pPr>
          <a:r>
            <a:rPr lang="ja-JP" altLang="en-US" sz="1100" b="0" i="0" u="none" strike="noStrike" baseline="0">
              <a:solidFill>
                <a:srgbClr val="000000"/>
              </a:solidFill>
              <a:latin typeface="游ゴシック"/>
            </a:rPr>
            <a:t>行を挿入します</a:t>
          </a:r>
        </a:p>
      </xdr:txBody>
    </xdr:sp>
    <xdr:clientData fPrintsWithSheet="0"/>
  </xdr:twoCellAnchor>
  <xdr:twoCellAnchor>
    <xdr:from>
      <xdr:col>26</xdr:col>
      <xdr:colOff>76200</xdr:colOff>
      <xdr:row>5</xdr:row>
      <xdr:rowOff>161925</xdr:rowOff>
    </xdr:from>
    <xdr:to>
      <xdr:col>30</xdr:col>
      <xdr:colOff>9525</xdr:colOff>
      <xdr:row>9</xdr:row>
      <xdr:rowOff>0</xdr:rowOff>
    </xdr:to>
    <xdr:sp macro="" textlink="">
      <xdr:nvSpPr>
        <xdr:cNvPr id="13"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300-00000D000000}"/>
            </a:ext>
          </a:extLst>
        </xdr:cNvPr>
        <xdr:cNvSpPr/>
      </xdr:nvSpPr>
      <xdr:spPr>
        <a:xfrm>
          <a:off x="10896600" y="1447800"/>
          <a:ext cx="1647825" cy="866775"/>
        </a:xfrm>
        <a:prstGeom prst="rect">
          <a:avLst/>
        </a:prstGeom>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游ゴシック"/>
            </a:rPr>
            <a:t>【</a:t>
          </a:r>
          <a:r>
            <a:rPr lang="ja-JP" altLang="en-US" sz="1100" b="0" i="0" u="none" strike="noStrike" baseline="0">
              <a:solidFill>
                <a:srgbClr val="000000"/>
              </a:solidFill>
              <a:latin typeface="游ゴシック"/>
            </a:rPr>
            <a:t>職員の行の削除</a:t>
          </a:r>
          <a:r>
            <a:rPr lang="en-US" altLang="ja-JP" sz="1100" b="0" i="0" u="none" strike="noStrike" baseline="0">
              <a:solidFill>
                <a:srgbClr val="000000"/>
              </a:solidFill>
              <a:latin typeface="游ゴシック"/>
            </a:rPr>
            <a:t>】</a:t>
          </a:r>
        </a:p>
        <a:p>
          <a:pPr algn="ctr" rtl="0">
            <a:defRPr sz="1000"/>
          </a:pPr>
          <a:r>
            <a:rPr lang="en-US" altLang="ja-JP" sz="1100" b="0" i="0" u="none" strike="noStrike" baseline="0">
              <a:solidFill>
                <a:srgbClr val="000000"/>
              </a:solidFill>
              <a:latin typeface="游ゴシック"/>
            </a:rPr>
            <a:t>No15</a:t>
          </a:r>
          <a:r>
            <a:rPr lang="ja-JP" altLang="en-US" sz="1100" b="0" i="0" u="none" strike="noStrike" baseline="0">
              <a:solidFill>
                <a:srgbClr val="000000"/>
              </a:solidFill>
              <a:latin typeface="游ゴシック"/>
            </a:rPr>
            <a:t>を削除します</a:t>
          </a:r>
        </a:p>
      </xdr:txBody>
    </xdr:sp>
    <xdr:clientData fPrintsWithSheet="0"/>
  </xdr:twoCellAnchor>
  <xdr:twoCellAnchor>
    <xdr:from>
      <xdr:col>19</xdr:col>
      <xdr:colOff>419100</xdr:colOff>
      <xdr:row>53</xdr:row>
      <xdr:rowOff>0</xdr:rowOff>
    </xdr:from>
    <xdr:to>
      <xdr:col>41</xdr:col>
      <xdr:colOff>304800</xdr:colOff>
      <xdr:row>62</xdr:row>
      <xdr:rowOff>215900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8239125" y="13373100"/>
          <a:ext cx="9315450" cy="25304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0" y="3587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xdr:from>
          <xdr:col>21</xdr:col>
          <xdr:colOff>406400</xdr:colOff>
          <xdr:row>5</xdr:row>
          <xdr:rowOff>177800</xdr:rowOff>
        </xdr:from>
        <xdr:to>
          <xdr:col>25</xdr:col>
          <xdr:colOff>330200</xdr:colOff>
          <xdr:row>9</xdr:row>
          <xdr:rowOff>12700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【職員の行の追加】</a:t>
              </a:r>
            </a:p>
            <a:p>
              <a:pPr algn="ctr" rtl="0">
                <a:defRPr sz="1000"/>
              </a:pPr>
              <a:r>
                <a:rPr lang="ja-JP" altLang="en-US" sz="1100" b="0" i="0" u="none" strike="noStrike" baseline="0">
                  <a:solidFill>
                    <a:srgbClr val="000000"/>
                  </a:solidFill>
                  <a:latin typeface="ＭＳ Ｐゴシック"/>
                  <a:ea typeface="ＭＳ Ｐゴシック"/>
                </a:rPr>
                <a:t>No14をコピーして</a:t>
              </a:r>
            </a:p>
            <a:p>
              <a:pPr algn="ctr" rtl="0">
                <a:defRPr sz="1000"/>
              </a:pPr>
              <a:r>
                <a:rPr lang="ja-JP" altLang="en-US" sz="1100" b="0" i="0" u="none" strike="noStrike" baseline="0">
                  <a:solidFill>
                    <a:srgbClr val="000000"/>
                  </a:solidFill>
                  <a:latin typeface="ＭＳ Ｐゴシック"/>
                  <a:ea typeface="ＭＳ Ｐ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165100</xdr:rowOff>
        </xdr:from>
        <xdr:to>
          <xdr:col>30</xdr:col>
          <xdr:colOff>12700</xdr:colOff>
          <xdr:row>9</xdr:row>
          <xdr:rowOff>0</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【職員の行の削除】</a:t>
              </a:r>
            </a:p>
            <a:p>
              <a:pPr algn="ctr" rtl="0">
                <a:defRPr sz="1000"/>
              </a:pPr>
              <a:r>
                <a:rPr lang="ja-JP" altLang="en-US" sz="1100" b="0" i="0" u="none" strike="noStrike" baseline="0">
                  <a:solidFill>
                    <a:srgbClr val="000000"/>
                  </a:solidFill>
                  <a:latin typeface="ＭＳ Ｐゴシック"/>
                  <a:ea typeface="ＭＳ Ｐゴシック"/>
                </a:rPr>
                <a:t>No15を削除します</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361950</xdr:colOff>
      <xdr:row>2</xdr:row>
      <xdr:rowOff>190500</xdr:rowOff>
    </xdr:from>
    <xdr:to>
      <xdr:col>15</xdr:col>
      <xdr:colOff>581025</xdr:colOff>
      <xdr:row>6</xdr:row>
      <xdr:rowOff>47625</xdr:rowOff>
    </xdr:to>
    <xdr:sp macro="" textlink="">
      <xdr:nvSpPr>
        <xdr:cNvPr id="2" name="Button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2000000}"/>
            </a:ext>
          </a:extLst>
        </xdr:cNvPr>
        <xdr:cNvSpPr/>
      </xdr:nvSpPr>
      <xdr:spPr>
        <a:xfrm>
          <a:off x="8239125" y="666750"/>
          <a:ext cx="2657475" cy="809625"/>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ゴシック"/>
            </a:rPr>
            <a:t>勤務時間帯（シフト記号）追加</a:t>
          </a:r>
        </a:p>
        <a:p>
          <a:pPr algn="ctr" rtl="0">
            <a:defRPr sz="1000"/>
          </a:pPr>
          <a:r>
            <a:rPr lang="ja-JP" altLang="en-US" sz="1100" b="0" i="0" u="none" strike="noStrike" baseline="0">
              <a:solidFill>
                <a:srgbClr val="000000"/>
              </a:solidFill>
              <a:latin typeface="游ゴシック"/>
            </a:rPr>
            <a:t>（３３行目に追加されます）</a:t>
          </a:r>
        </a:p>
      </xdr:txBody>
    </xdr:sp>
    <xdr:clientData fPrintsWithSheet="0"/>
  </xdr:twoCellAnchor>
  <xdr:twoCellAnchor>
    <xdr:from>
      <xdr:col>11</xdr:col>
      <xdr:colOff>361950</xdr:colOff>
      <xdr:row>6</xdr:row>
      <xdr:rowOff>228600</xdr:rowOff>
    </xdr:from>
    <xdr:to>
      <xdr:col>15</xdr:col>
      <xdr:colOff>590550</xdr:colOff>
      <xdr:row>10</xdr:row>
      <xdr:rowOff>85725</xdr:rowOff>
    </xdr:to>
    <xdr:sp macro="" textlink="">
      <xdr:nvSpPr>
        <xdr:cNvPr id="3" name="Button 2" hidden="1">
          <a:extLst>
            <a:ext uri="{63B3BB69-23CF-44E3-9099-C40C66FF867C}">
              <a14:compatExt xmlns:a14="http://schemas.microsoft.com/office/drawing/2010/main" spid="_x0000_s4098"/>
            </a:ext>
            <a:ext uri="{FF2B5EF4-FFF2-40B4-BE49-F238E27FC236}">
              <a16:creationId xmlns:a16="http://schemas.microsoft.com/office/drawing/2014/main" id="{00000000-0008-0000-0400-000003000000}"/>
            </a:ext>
          </a:extLst>
        </xdr:cNvPr>
        <xdr:cNvSpPr/>
      </xdr:nvSpPr>
      <xdr:spPr>
        <a:xfrm>
          <a:off x="8239125" y="1657350"/>
          <a:ext cx="2667000" cy="809625"/>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ゴシック"/>
            </a:rPr>
            <a:t>勤務時間帯（シフト記号）削除</a:t>
          </a:r>
        </a:p>
        <a:p>
          <a:pPr algn="ctr" rtl="0">
            <a:defRPr sz="1000"/>
          </a:pPr>
          <a:r>
            <a:rPr lang="ja-JP" altLang="en-US" sz="1100" b="0" i="0" u="none" strike="noStrike" baseline="0">
              <a:solidFill>
                <a:srgbClr val="000000"/>
              </a:solidFill>
              <a:latin typeface="游ゴシック"/>
            </a:rPr>
            <a:t>（３３行目が削除されます）</a:t>
          </a:r>
        </a:p>
        <a:p>
          <a:pPr algn="ctr" rtl="0">
            <a:defRPr sz="1000"/>
          </a:pPr>
          <a:r>
            <a:rPr lang="ja-JP" altLang="en-US" sz="1100" b="0" i="0" u="none" strike="noStrike" baseline="0">
              <a:solidFill>
                <a:srgbClr val="000000"/>
              </a:solidFill>
              <a:latin typeface="游ゴシック"/>
            </a:rPr>
            <a:t>記号 </a:t>
          </a:r>
          <a:r>
            <a:rPr lang="en-US" altLang="ja-JP" sz="1100" b="0" i="0" u="none" strike="noStrike" baseline="0">
              <a:solidFill>
                <a:srgbClr val="000000"/>
              </a:solidFill>
              <a:latin typeface="游ゴシック"/>
            </a:rPr>
            <a:t>az </a:t>
          </a:r>
          <a:r>
            <a:rPr lang="ja-JP" altLang="en-US" sz="1100" b="0" i="0" u="none" strike="noStrike" baseline="0">
              <a:solidFill>
                <a:srgbClr val="000000"/>
              </a:solidFill>
              <a:latin typeface="游ゴシック"/>
            </a:rPr>
            <a:t>の行を消さないようにご注意ください</a:t>
          </a:r>
        </a:p>
      </xdr:txBody>
    </xdr:sp>
    <xdr:clientData fPrintsWithSheet="0"/>
  </xdr:twoCellAnchor>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11</xdr:col>
          <xdr:colOff>368300</xdr:colOff>
          <xdr:row>2</xdr:row>
          <xdr:rowOff>190500</xdr:rowOff>
        </xdr:from>
        <xdr:to>
          <xdr:col>15</xdr:col>
          <xdr:colOff>584200</xdr:colOff>
          <xdr:row>6</xdr:row>
          <xdr:rowOff>50800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勤務時間帯（シフト記号）追加</a:t>
              </a:r>
            </a:p>
            <a:p>
              <a:pPr algn="ctr" rtl="0">
                <a:defRPr sz="1000"/>
              </a:pPr>
              <a:r>
                <a:rPr lang="ja-JP" altLang="en-US" sz="1100" b="0" i="0" u="none" strike="noStrike" baseline="0">
                  <a:solidFill>
                    <a:srgbClr val="000000"/>
                  </a:solidFill>
                  <a:latin typeface="ＭＳ Ｐゴシック"/>
                  <a:ea typeface="ＭＳ Ｐ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368300</xdr:colOff>
          <xdr:row>6</xdr:row>
          <xdr:rowOff>228600</xdr:rowOff>
        </xdr:from>
        <xdr:to>
          <xdr:col>15</xdr:col>
          <xdr:colOff>596900</xdr:colOff>
          <xdr:row>10</xdr:row>
          <xdr:rowOff>88900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勤務時間帯（シフト記号）削除</a:t>
              </a:r>
            </a:p>
            <a:p>
              <a:pPr algn="ctr" rtl="0">
                <a:defRPr sz="1000"/>
              </a:pPr>
              <a:r>
                <a:rPr lang="ja-JP" altLang="en-US" sz="1100" b="0" i="0" u="none" strike="noStrike" baseline="0">
                  <a:solidFill>
                    <a:srgbClr val="000000"/>
                  </a:solidFill>
                  <a:latin typeface="ＭＳ Ｐゴシック"/>
                  <a:ea typeface="ＭＳ Ｐゴシック"/>
                </a:rPr>
                <a:t>（３３行目が削除されます）</a:t>
              </a:r>
            </a:p>
            <a:p>
              <a:pPr algn="ctr" rtl="0">
                <a:defRPr sz="1000"/>
              </a:pPr>
              <a:r>
                <a:rPr lang="ja-JP" altLang="en-US" sz="1100" b="0" i="0" u="none" strike="noStrike" baseline="0">
                  <a:solidFill>
                    <a:srgbClr val="000000"/>
                  </a:solidFill>
                  <a:latin typeface="ＭＳ Ｐゴシック"/>
                  <a:ea typeface="ＭＳ Ｐゴシック"/>
                </a:rPr>
                <a:t>記号 az の行を消さないようにご注意ください</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16P172\Downloads\51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予防居宅介護支援"/>
      <sheetName val="【記載例】シフト記号表（勤務時間帯）"/>
      <sheetName val="予防居宅介護支援"/>
      <sheetName val="シフト記号表（勤務時間帯）"/>
      <sheetName val="記入方法"/>
      <sheetName val="プルダウン・リスト"/>
    </sheetNames>
    <sheetDataSet>
      <sheetData sheetId="0"/>
      <sheetData sheetId="1">
        <row r="4">
          <cell r="C4" t="str">
            <v>休</v>
          </cell>
          <cell r="D4" t="str">
            <v>：</v>
          </cell>
          <cell r="E4" t="str">
            <v>-</v>
          </cell>
          <cell r="F4" t="str">
            <v>～</v>
          </cell>
          <cell r="G4" t="str">
            <v>-</v>
          </cell>
          <cell r="H4" t="str">
            <v>(</v>
          </cell>
          <cell r="I4" t="str">
            <v>-</v>
          </cell>
          <cell r="J4" t="str">
            <v>)</v>
          </cell>
          <cell r="K4" t="str">
            <v>-</v>
          </cell>
        </row>
        <row r="5">
          <cell r="C5" t="str">
            <v>出</v>
          </cell>
          <cell r="D5" t="str">
            <v>：</v>
          </cell>
          <cell r="E5" t="str">
            <v>-</v>
          </cell>
          <cell r="F5" t="str">
            <v>～</v>
          </cell>
          <cell r="G5" t="str">
            <v>-</v>
          </cell>
          <cell r="H5" t="str">
            <v>(</v>
          </cell>
          <cell r="I5" t="str">
            <v>-</v>
          </cell>
          <cell r="J5" t="str">
            <v>)</v>
          </cell>
          <cell r="K5" t="str">
            <v>-</v>
          </cell>
        </row>
        <row r="6">
          <cell r="C6" t="str">
            <v>研</v>
          </cell>
          <cell r="D6" t="str">
            <v>：</v>
          </cell>
          <cell r="E6" t="str">
            <v>-</v>
          </cell>
          <cell r="F6" t="str">
            <v>～</v>
          </cell>
          <cell r="G6" t="str">
            <v>-</v>
          </cell>
          <cell r="H6" t="str">
            <v>(</v>
          </cell>
          <cell r="I6" t="str">
            <v>-</v>
          </cell>
          <cell r="J6" t="str">
            <v>)</v>
          </cell>
          <cell r="K6" t="str">
            <v>-</v>
          </cell>
        </row>
        <row r="7">
          <cell r="C7" t="str">
            <v>a</v>
          </cell>
          <cell r="D7" t="str">
            <v>：</v>
          </cell>
          <cell r="E7">
            <v>0.35416666666666669</v>
          </cell>
          <cell r="F7" t="str">
            <v>～</v>
          </cell>
          <cell r="G7">
            <v>0.72916666666666663</v>
          </cell>
          <cell r="H7" t="str">
            <v>(</v>
          </cell>
          <cell r="I7">
            <v>4.1666666666666664E-2</v>
          </cell>
          <cell r="J7" t="str">
            <v>)</v>
          </cell>
          <cell r="K7">
            <v>7.9999999999999982</v>
          </cell>
        </row>
        <row r="8">
          <cell r="C8" t="str">
            <v>b</v>
          </cell>
          <cell r="D8" t="str">
            <v>：</v>
          </cell>
          <cell r="E8">
            <v>0.29166666666666669</v>
          </cell>
          <cell r="F8" t="str">
            <v>～</v>
          </cell>
          <cell r="G8">
            <v>0.66666666666666663</v>
          </cell>
          <cell r="H8" t="str">
            <v>(</v>
          </cell>
          <cell r="I8">
            <v>4.1666666666666664E-2</v>
          </cell>
          <cell r="J8" t="str">
            <v>)</v>
          </cell>
          <cell r="K8">
            <v>7.9999999999999982</v>
          </cell>
        </row>
        <row r="9">
          <cell r="C9" t="str">
            <v>c</v>
          </cell>
          <cell r="D9" t="str">
            <v>：</v>
          </cell>
          <cell r="E9">
            <v>0.33333333333333331</v>
          </cell>
          <cell r="F9" t="str">
            <v>～</v>
          </cell>
          <cell r="G9">
            <v>0.70833333333333304</v>
          </cell>
          <cell r="H9" t="str">
            <v>(</v>
          </cell>
          <cell r="I9">
            <v>4.1666666666666699E-2</v>
          </cell>
          <cell r="J9" t="str">
            <v>)</v>
          </cell>
          <cell r="K9">
            <v>7.9999999999999929</v>
          </cell>
        </row>
        <row r="10">
          <cell r="C10" t="str">
            <v>d</v>
          </cell>
          <cell r="D10" t="str">
            <v>：</v>
          </cell>
          <cell r="E10">
            <v>0.33333333333333331</v>
          </cell>
          <cell r="F10" t="str">
            <v>～</v>
          </cell>
          <cell r="G10">
            <v>0.54166666666666663</v>
          </cell>
          <cell r="H10" t="str">
            <v>(</v>
          </cell>
          <cell r="I10">
            <v>0</v>
          </cell>
          <cell r="J10" t="str">
            <v>)</v>
          </cell>
          <cell r="K10">
            <v>5</v>
          </cell>
        </row>
        <row r="11">
          <cell r="C11" t="str">
            <v>e</v>
          </cell>
          <cell r="D11" t="str">
            <v>：</v>
          </cell>
          <cell r="E11">
            <v>0.54166666666666663</v>
          </cell>
          <cell r="F11" t="str">
            <v>～</v>
          </cell>
          <cell r="G11">
            <v>0.70833333333333337</v>
          </cell>
          <cell r="H11" t="str">
            <v>(</v>
          </cell>
          <cell r="I11">
            <v>0</v>
          </cell>
          <cell r="J11" t="str">
            <v>)</v>
          </cell>
          <cell r="K11">
            <v>4.0000000000000018</v>
          </cell>
        </row>
        <row r="12">
          <cell r="C12" t="str">
            <v>f</v>
          </cell>
          <cell r="D12" t="str">
            <v>：</v>
          </cell>
          <cell r="E12">
            <v>0.41666666666666669</v>
          </cell>
          <cell r="F12" t="str">
            <v>～</v>
          </cell>
          <cell r="G12">
            <v>0.58333333333333337</v>
          </cell>
          <cell r="H12" t="str">
            <v>(</v>
          </cell>
          <cell r="I12">
            <v>0</v>
          </cell>
          <cell r="J12" t="str">
            <v>)</v>
          </cell>
          <cell r="K12">
            <v>4</v>
          </cell>
        </row>
        <row r="13">
          <cell r="C13" t="str">
            <v>g</v>
          </cell>
          <cell r="D13" t="str">
            <v>：</v>
          </cell>
          <cell r="E13"/>
          <cell r="F13" t="str">
            <v>～</v>
          </cell>
          <cell r="G13"/>
          <cell r="H13" t="str">
            <v>(</v>
          </cell>
          <cell r="I13"/>
          <cell r="J13" t="str">
            <v>)</v>
          </cell>
          <cell r="K13">
            <v>0</v>
          </cell>
        </row>
        <row r="14">
          <cell r="C14" t="str">
            <v>h</v>
          </cell>
          <cell r="D14" t="str">
            <v>：</v>
          </cell>
          <cell r="E14"/>
          <cell r="F14" t="str">
            <v>～</v>
          </cell>
          <cell r="G14"/>
          <cell r="H14" t="str">
            <v>(</v>
          </cell>
          <cell r="I14"/>
          <cell r="J14" t="str">
            <v>)</v>
          </cell>
          <cell r="K14">
            <v>0</v>
          </cell>
        </row>
        <row r="15">
          <cell r="C15" t="str">
            <v>i</v>
          </cell>
          <cell r="D15" t="str">
            <v>：</v>
          </cell>
          <cell r="E15"/>
          <cell r="F15" t="str">
            <v>～</v>
          </cell>
          <cell r="G15"/>
          <cell r="H15" t="str">
            <v>(</v>
          </cell>
          <cell r="I15"/>
          <cell r="J15" t="str">
            <v>)</v>
          </cell>
          <cell r="K15">
            <v>0</v>
          </cell>
        </row>
        <row r="16">
          <cell r="C16" t="str">
            <v>j</v>
          </cell>
          <cell r="D16" t="str">
            <v>：</v>
          </cell>
          <cell r="E16"/>
          <cell r="F16" t="str">
            <v>～</v>
          </cell>
          <cell r="G16"/>
          <cell r="H16" t="str">
            <v>(</v>
          </cell>
          <cell r="I16"/>
          <cell r="J16" t="str">
            <v>)</v>
          </cell>
          <cell r="K16">
            <v>0</v>
          </cell>
        </row>
        <row r="17">
          <cell r="C17" t="str">
            <v>k</v>
          </cell>
          <cell r="D17" t="str">
            <v>：</v>
          </cell>
          <cell r="E17"/>
          <cell r="F17" t="str">
            <v>～</v>
          </cell>
          <cell r="G17"/>
          <cell r="H17" t="str">
            <v>(</v>
          </cell>
          <cell r="I17"/>
          <cell r="J17" t="str">
            <v>)</v>
          </cell>
          <cell r="K17">
            <v>0</v>
          </cell>
        </row>
        <row r="18">
          <cell r="C18" t="str">
            <v>l</v>
          </cell>
          <cell r="D18" t="str">
            <v>：</v>
          </cell>
          <cell r="E18"/>
          <cell r="F18" t="str">
            <v>～</v>
          </cell>
          <cell r="G18"/>
          <cell r="H18" t="str">
            <v>(</v>
          </cell>
          <cell r="I18"/>
          <cell r="J18" t="str">
            <v>)</v>
          </cell>
          <cell r="K18">
            <v>0</v>
          </cell>
        </row>
        <row r="19">
          <cell r="C19" t="str">
            <v>m</v>
          </cell>
          <cell r="D19" t="str">
            <v>：</v>
          </cell>
          <cell r="E19"/>
          <cell r="F19" t="str">
            <v>～</v>
          </cell>
          <cell r="G19"/>
          <cell r="H19" t="str">
            <v>(</v>
          </cell>
          <cell r="I19"/>
          <cell r="J19" t="str">
            <v>)</v>
          </cell>
          <cell r="K19">
            <v>0</v>
          </cell>
        </row>
        <row r="20">
          <cell r="C20" t="str">
            <v>n</v>
          </cell>
          <cell r="D20" t="str">
            <v>：</v>
          </cell>
          <cell r="E20"/>
          <cell r="F20" t="str">
            <v>～</v>
          </cell>
          <cell r="G20"/>
          <cell r="H20" t="str">
            <v>(</v>
          </cell>
          <cell r="I20"/>
          <cell r="J20" t="str">
            <v>)</v>
          </cell>
          <cell r="K20">
            <v>0</v>
          </cell>
        </row>
        <row r="21">
          <cell r="C21" t="str">
            <v>o</v>
          </cell>
          <cell r="D21" t="str">
            <v>：</v>
          </cell>
          <cell r="E21"/>
          <cell r="F21" t="str">
            <v>～</v>
          </cell>
          <cell r="G21"/>
          <cell r="H21" t="str">
            <v>(</v>
          </cell>
          <cell r="I21"/>
          <cell r="J21" t="str">
            <v>)</v>
          </cell>
          <cell r="K21">
            <v>1</v>
          </cell>
        </row>
        <row r="22">
          <cell r="C22" t="str">
            <v>p</v>
          </cell>
          <cell r="D22" t="str">
            <v>：</v>
          </cell>
          <cell r="E22"/>
          <cell r="F22" t="str">
            <v>～</v>
          </cell>
          <cell r="G22"/>
          <cell r="H22" t="str">
            <v>(</v>
          </cell>
          <cell r="I22"/>
          <cell r="J22" t="str">
            <v>)</v>
          </cell>
          <cell r="K22">
            <v>2</v>
          </cell>
        </row>
        <row r="23">
          <cell r="C23" t="str">
            <v>q</v>
          </cell>
          <cell r="D23" t="str">
            <v>：</v>
          </cell>
          <cell r="E23"/>
          <cell r="F23" t="str">
            <v>～</v>
          </cell>
          <cell r="G23"/>
          <cell r="H23" t="str">
            <v>(</v>
          </cell>
          <cell r="I23"/>
          <cell r="J23" t="str">
            <v>)</v>
          </cell>
          <cell r="K23">
            <v>3</v>
          </cell>
        </row>
        <row r="24">
          <cell r="C24" t="str">
            <v>r</v>
          </cell>
          <cell r="D24" t="str">
            <v>：</v>
          </cell>
          <cell r="E24"/>
          <cell r="F24" t="str">
            <v>～</v>
          </cell>
          <cell r="G24"/>
          <cell r="H24" t="str">
            <v>(</v>
          </cell>
          <cell r="I24"/>
          <cell r="J24" t="str">
            <v>)</v>
          </cell>
          <cell r="K24">
            <v>4</v>
          </cell>
        </row>
        <row r="25">
          <cell r="C25" t="str">
            <v>s</v>
          </cell>
          <cell r="D25" t="str">
            <v>：</v>
          </cell>
          <cell r="E25"/>
          <cell r="F25" t="str">
            <v>～</v>
          </cell>
          <cell r="G25"/>
          <cell r="H25" t="str">
            <v>(</v>
          </cell>
          <cell r="I25"/>
          <cell r="J25" t="str">
            <v>)</v>
          </cell>
          <cell r="K25">
            <v>5</v>
          </cell>
        </row>
        <row r="26">
          <cell r="C26" t="str">
            <v>t</v>
          </cell>
          <cell r="D26" t="str">
            <v>：</v>
          </cell>
          <cell r="E26"/>
          <cell r="F26" t="str">
            <v>～</v>
          </cell>
          <cell r="G26"/>
          <cell r="H26" t="str">
            <v>(</v>
          </cell>
          <cell r="I26"/>
          <cell r="J26" t="str">
            <v>)</v>
          </cell>
          <cell r="K26">
            <v>6</v>
          </cell>
        </row>
        <row r="27">
          <cell r="C27" t="str">
            <v>u</v>
          </cell>
          <cell r="D27" t="str">
            <v>：</v>
          </cell>
          <cell r="E27"/>
          <cell r="F27" t="str">
            <v>～</v>
          </cell>
          <cell r="G27"/>
          <cell r="H27" t="str">
            <v>(</v>
          </cell>
          <cell r="I27"/>
          <cell r="J27" t="str">
            <v>)</v>
          </cell>
          <cell r="K27">
            <v>7</v>
          </cell>
        </row>
        <row r="28">
          <cell r="C28" t="str">
            <v>v</v>
          </cell>
          <cell r="D28" t="str">
            <v>：</v>
          </cell>
          <cell r="E28"/>
          <cell r="F28" t="str">
            <v>～</v>
          </cell>
          <cell r="G28"/>
          <cell r="H28" t="str">
            <v>(</v>
          </cell>
          <cell r="I28"/>
          <cell r="J28" t="str">
            <v>)</v>
          </cell>
          <cell r="K28">
            <v>8</v>
          </cell>
        </row>
        <row r="29">
          <cell r="C29" t="str">
            <v>w</v>
          </cell>
          <cell r="D29" t="str">
            <v>：</v>
          </cell>
          <cell r="E29"/>
          <cell r="F29" t="str">
            <v>～</v>
          </cell>
          <cell r="G29"/>
          <cell r="H29" t="str">
            <v>(</v>
          </cell>
          <cell r="I29"/>
          <cell r="J29" t="str">
            <v>)</v>
          </cell>
          <cell r="K29"/>
        </row>
        <row r="30">
          <cell r="C30" t="str">
            <v>x</v>
          </cell>
          <cell r="D30" t="str">
            <v>：</v>
          </cell>
          <cell r="E30"/>
          <cell r="F30" t="str">
            <v>～</v>
          </cell>
          <cell r="G30"/>
          <cell r="H30" t="str">
            <v>(</v>
          </cell>
          <cell r="I30"/>
          <cell r="J30" t="str">
            <v>)</v>
          </cell>
          <cell r="K30"/>
        </row>
        <row r="31">
          <cell r="C31" t="str">
            <v>y</v>
          </cell>
          <cell r="D31" t="str">
            <v>：</v>
          </cell>
          <cell r="E31"/>
          <cell r="F31" t="str">
            <v>～</v>
          </cell>
          <cell r="G31"/>
          <cell r="H31" t="str">
            <v>(</v>
          </cell>
          <cell r="I31"/>
          <cell r="J31" t="str">
            <v>)</v>
          </cell>
          <cell r="K31"/>
        </row>
        <row r="32">
          <cell r="C32" t="str">
            <v>z</v>
          </cell>
          <cell r="D32" t="str">
            <v>：</v>
          </cell>
          <cell r="E32"/>
          <cell r="F32" t="str">
            <v>～</v>
          </cell>
          <cell r="G32"/>
          <cell r="H32" t="str">
            <v>(</v>
          </cell>
          <cell r="I32"/>
          <cell r="J32" t="str">
            <v>)</v>
          </cell>
          <cell r="K32">
            <v>0</v>
          </cell>
        </row>
        <row r="33">
          <cell r="C33" t="str">
            <v>早退(1)</v>
          </cell>
          <cell r="D33" t="str">
            <v>：</v>
          </cell>
          <cell r="E33"/>
          <cell r="F33" t="str">
            <v>～</v>
          </cell>
          <cell r="G33"/>
          <cell r="H33" t="str">
            <v>(</v>
          </cell>
          <cell r="I33"/>
          <cell r="J33" t="str">
            <v>)</v>
          </cell>
          <cell r="K33">
            <v>0</v>
          </cell>
        </row>
        <row r="34">
          <cell r="C34" t="str">
            <v>早退(2)</v>
          </cell>
          <cell r="D34" t="str">
            <v>：</v>
          </cell>
          <cell r="E34"/>
          <cell r="F34" t="str">
            <v>～</v>
          </cell>
          <cell r="G34"/>
          <cell r="H34" t="str">
            <v>(</v>
          </cell>
          <cell r="I34"/>
          <cell r="J34" t="str">
            <v>)</v>
          </cell>
          <cell r="K34">
            <v>0</v>
          </cell>
        </row>
        <row r="35">
          <cell r="C35" t="str">
            <v>az</v>
          </cell>
          <cell r="D35" t="str">
            <v>：</v>
          </cell>
          <cell r="E35"/>
          <cell r="F35" t="str">
            <v>～</v>
          </cell>
          <cell r="G35"/>
          <cell r="H35" t="str">
            <v>(</v>
          </cell>
          <cell r="I35"/>
          <cell r="J35" t="str">
            <v>)</v>
          </cell>
          <cell r="K35">
            <v>0</v>
          </cell>
        </row>
      </sheetData>
      <sheetData sheetId="2"/>
      <sheetData sheetId="3">
        <row r="4">
          <cell r="C4" t="str">
            <v>休</v>
          </cell>
          <cell r="D4" t="str">
            <v>：</v>
          </cell>
          <cell r="E4" t="str">
            <v>-</v>
          </cell>
          <cell r="F4" t="str">
            <v>～</v>
          </cell>
          <cell r="G4" t="str">
            <v>-</v>
          </cell>
          <cell r="H4" t="str">
            <v>(</v>
          </cell>
          <cell r="I4" t="str">
            <v>-</v>
          </cell>
          <cell r="J4" t="str">
            <v>)</v>
          </cell>
          <cell r="K4" t="str">
            <v>-</v>
          </cell>
        </row>
        <row r="5">
          <cell r="C5" t="str">
            <v>出</v>
          </cell>
          <cell r="D5" t="str">
            <v>：</v>
          </cell>
          <cell r="E5" t="str">
            <v>-</v>
          </cell>
          <cell r="F5" t="str">
            <v>～</v>
          </cell>
          <cell r="G5" t="str">
            <v>-</v>
          </cell>
          <cell r="H5" t="str">
            <v>(</v>
          </cell>
          <cell r="I5" t="str">
            <v>-</v>
          </cell>
          <cell r="J5" t="str">
            <v>)</v>
          </cell>
          <cell r="K5" t="str">
            <v>-</v>
          </cell>
        </row>
        <row r="6">
          <cell r="C6" t="str">
            <v>研</v>
          </cell>
          <cell r="D6" t="str">
            <v>：</v>
          </cell>
          <cell r="E6" t="str">
            <v>-</v>
          </cell>
          <cell r="F6" t="str">
            <v>～</v>
          </cell>
          <cell r="G6" t="str">
            <v>-</v>
          </cell>
          <cell r="H6" t="str">
            <v>(</v>
          </cell>
          <cell r="I6" t="str">
            <v>-</v>
          </cell>
          <cell r="J6" t="str">
            <v>)</v>
          </cell>
          <cell r="K6" t="str">
            <v>-</v>
          </cell>
        </row>
        <row r="7">
          <cell r="C7" t="str">
            <v>a</v>
          </cell>
          <cell r="D7" t="str">
            <v>：</v>
          </cell>
          <cell r="E7">
            <v>0.375</v>
          </cell>
          <cell r="F7" t="str">
            <v>～</v>
          </cell>
          <cell r="G7">
            <v>0.75</v>
          </cell>
          <cell r="H7" t="str">
            <v>(</v>
          </cell>
          <cell r="I7">
            <v>4.1666666666666664E-2</v>
          </cell>
          <cell r="J7" t="str">
            <v>)</v>
          </cell>
          <cell r="K7">
            <v>8</v>
          </cell>
        </row>
        <row r="8">
          <cell r="C8" t="str">
            <v>b</v>
          </cell>
          <cell r="D8" t="str">
            <v>：</v>
          </cell>
          <cell r="E8">
            <v>0.29166666666666669</v>
          </cell>
          <cell r="F8" t="str">
            <v>～</v>
          </cell>
          <cell r="G8">
            <v>0.66666666666666663</v>
          </cell>
          <cell r="H8" t="str">
            <v>(</v>
          </cell>
          <cell r="I8">
            <v>4.1666666666666664E-2</v>
          </cell>
          <cell r="J8" t="str">
            <v>)</v>
          </cell>
          <cell r="K8">
            <v>7.9999999999999982</v>
          </cell>
        </row>
        <row r="9">
          <cell r="C9" t="str">
            <v>c</v>
          </cell>
          <cell r="D9" t="str">
            <v>：</v>
          </cell>
          <cell r="E9">
            <v>0.33333333333333331</v>
          </cell>
          <cell r="F9" t="str">
            <v>～</v>
          </cell>
          <cell r="G9">
            <v>0.70833333333333304</v>
          </cell>
          <cell r="H9" t="str">
            <v>(</v>
          </cell>
          <cell r="I9">
            <v>4.1666666666666699E-2</v>
          </cell>
          <cell r="J9" t="str">
            <v>)</v>
          </cell>
          <cell r="K9">
            <v>7.9999999999999929</v>
          </cell>
        </row>
        <row r="10">
          <cell r="C10" t="str">
            <v>d</v>
          </cell>
          <cell r="D10" t="str">
            <v>：</v>
          </cell>
          <cell r="E10">
            <v>0.33333333333333331</v>
          </cell>
          <cell r="F10" t="str">
            <v>～</v>
          </cell>
          <cell r="G10">
            <v>0.5</v>
          </cell>
          <cell r="H10" t="str">
            <v>(</v>
          </cell>
          <cell r="I10">
            <v>0</v>
          </cell>
          <cell r="J10" t="str">
            <v>)</v>
          </cell>
          <cell r="K10">
            <v>4</v>
          </cell>
        </row>
        <row r="11">
          <cell r="C11" t="str">
            <v>e</v>
          </cell>
          <cell r="D11" t="str">
            <v>：</v>
          </cell>
          <cell r="E11">
            <v>0.54166666666666663</v>
          </cell>
          <cell r="F11" t="str">
            <v>～</v>
          </cell>
          <cell r="G11">
            <v>0.70833333333333337</v>
          </cell>
          <cell r="H11" t="str">
            <v>(</v>
          </cell>
          <cell r="I11">
            <v>0</v>
          </cell>
          <cell r="J11" t="str">
            <v>)</v>
          </cell>
          <cell r="K11">
            <v>4.0000000000000018</v>
          </cell>
        </row>
        <row r="12">
          <cell r="C12" t="str">
            <v>f</v>
          </cell>
          <cell r="D12" t="str">
            <v>：</v>
          </cell>
          <cell r="E12">
            <v>0.41666666666666669</v>
          </cell>
          <cell r="F12" t="str">
            <v>～</v>
          </cell>
          <cell r="G12">
            <v>0.58333333333333337</v>
          </cell>
          <cell r="H12" t="str">
            <v>(</v>
          </cell>
          <cell r="I12">
            <v>0</v>
          </cell>
          <cell r="J12" t="str">
            <v>)</v>
          </cell>
          <cell r="K12">
            <v>4</v>
          </cell>
        </row>
        <row r="13">
          <cell r="C13" t="str">
            <v>g</v>
          </cell>
          <cell r="D13" t="str">
            <v>：</v>
          </cell>
          <cell r="E13"/>
          <cell r="F13" t="str">
            <v>～</v>
          </cell>
          <cell r="G13"/>
          <cell r="H13" t="str">
            <v>(</v>
          </cell>
          <cell r="I13"/>
          <cell r="J13" t="str">
            <v>)</v>
          </cell>
          <cell r="K13">
            <v>0</v>
          </cell>
        </row>
        <row r="14">
          <cell r="C14" t="str">
            <v>h</v>
          </cell>
          <cell r="D14" t="str">
            <v>：</v>
          </cell>
          <cell r="E14"/>
          <cell r="F14" t="str">
            <v>～</v>
          </cell>
          <cell r="G14"/>
          <cell r="H14" t="str">
            <v>(</v>
          </cell>
          <cell r="I14"/>
          <cell r="J14" t="str">
            <v>)</v>
          </cell>
          <cell r="K14">
            <v>0</v>
          </cell>
        </row>
        <row r="15">
          <cell r="C15" t="str">
            <v>i</v>
          </cell>
          <cell r="D15" t="str">
            <v>：</v>
          </cell>
          <cell r="E15"/>
          <cell r="F15" t="str">
            <v>～</v>
          </cell>
          <cell r="G15"/>
          <cell r="H15" t="str">
            <v>(</v>
          </cell>
          <cell r="I15"/>
          <cell r="J15" t="str">
            <v>)</v>
          </cell>
          <cell r="K15">
            <v>0</v>
          </cell>
        </row>
        <row r="16">
          <cell r="C16" t="str">
            <v>j</v>
          </cell>
          <cell r="D16" t="str">
            <v>：</v>
          </cell>
          <cell r="E16"/>
          <cell r="F16" t="str">
            <v>～</v>
          </cell>
          <cell r="G16"/>
          <cell r="H16" t="str">
            <v>(</v>
          </cell>
          <cell r="I16"/>
          <cell r="J16" t="str">
            <v>)</v>
          </cell>
          <cell r="K16">
            <v>0</v>
          </cell>
        </row>
        <row r="17">
          <cell r="C17" t="str">
            <v>k</v>
          </cell>
          <cell r="D17" t="str">
            <v>：</v>
          </cell>
          <cell r="E17"/>
          <cell r="F17" t="str">
            <v>～</v>
          </cell>
          <cell r="G17"/>
          <cell r="H17" t="str">
            <v>(</v>
          </cell>
          <cell r="I17"/>
          <cell r="J17" t="str">
            <v>)</v>
          </cell>
          <cell r="K17">
            <v>0</v>
          </cell>
        </row>
        <row r="18">
          <cell r="C18" t="str">
            <v>l</v>
          </cell>
          <cell r="D18" t="str">
            <v>：</v>
          </cell>
          <cell r="E18"/>
          <cell r="F18" t="str">
            <v>～</v>
          </cell>
          <cell r="G18"/>
          <cell r="H18" t="str">
            <v>(</v>
          </cell>
          <cell r="I18"/>
          <cell r="J18" t="str">
            <v>)</v>
          </cell>
          <cell r="K18">
            <v>0</v>
          </cell>
        </row>
        <row r="19">
          <cell r="C19" t="str">
            <v>m</v>
          </cell>
          <cell r="D19" t="str">
            <v>：</v>
          </cell>
          <cell r="E19"/>
          <cell r="F19" t="str">
            <v>～</v>
          </cell>
          <cell r="G19"/>
          <cell r="H19" t="str">
            <v>(</v>
          </cell>
          <cell r="I19"/>
          <cell r="J19" t="str">
            <v>)</v>
          </cell>
          <cell r="K19">
            <v>0</v>
          </cell>
        </row>
        <row r="20">
          <cell r="C20" t="str">
            <v>n</v>
          </cell>
          <cell r="D20" t="str">
            <v>：</v>
          </cell>
          <cell r="E20"/>
          <cell r="F20" t="str">
            <v>～</v>
          </cell>
          <cell r="G20"/>
          <cell r="H20" t="str">
            <v>(</v>
          </cell>
          <cell r="I20"/>
          <cell r="J20" t="str">
            <v>)</v>
          </cell>
          <cell r="K20">
            <v>0</v>
          </cell>
        </row>
        <row r="21">
          <cell r="C21" t="str">
            <v>o</v>
          </cell>
          <cell r="D21" t="str">
            <v>：</v>
          </cell>
          <cell r="E21"/>
          <cell r="F21" t="str">
            <v>～</v>
          </cell>
          <cell r="G21"/>
          <cell r="H21" t="str">
            <v>(</v>
          </cell>
          <cell r="I21"/>
          <cell r="J21" t="str">
            <v>)</v>
          </cell>
          <cell r="K21">
            <v>1</v>
          </cell>
        </row>
        <row r="22">
          <cell r="C22" t="str">
            <v>p</v>
          </cell>
          <cell r="D22" t="str">
            <v>：</v>
          </cell>
          <cell r="E22"/>
          <cell r="F22" t="str">
            <v>～</v>
          </cell>
          <cell r="G22"/>
          <cell r="H22" t="str">
            <v>(</v>
          </cell>
          <cell r="I22"/>
          <cell r="J22" t="str">
            <v>)</v>
          </cell>
          <cell r="K22">
            <v>2</v>
          </cell>
        </row>
        <row r="23">
          <cell r="C23" t="str">
            <v>q</v>
          </cell>
          <cell r="D23" t="str">
            <v>：</v>
          </cell>
          <cell r="E23"/>
          <cell r="F23" t="str">
            <v>～</v>
          </cell>
          <cell r="G23"/>
          <cell r="H23" t="str">
            <v>(</v>
          </cell>
          <cell r="I23"/>
          <cell r="J23" t="str">
            <v>)</v>
          </cell>
          <cell r="K23">
            <v>3</v>
          </cell>
        </row>
        <row r="24">
          <cell r="C24" t="str">
            <v>r</v>
          </cell>
          <cell r="D24" t="str">
            <v>：</v>
          </cell>
          <cell r="E24"/>
          <cell r="F24" t="str">
            <v>～</v>
          </cell>
          <cell r="G24"/>
          <cell r="H24" t="str">
            <v>(</v>
          </cell>
          <cell r="I24"/>
          <cell r="J24" t="str">
            <v>)</v>
          </cell>
          <cell r="K24">
            <v>4</v>
          </cell>
        </row>
        <row r="25">
          <cell r="C25" t="str">
            <v>s</v>
          </cell>
          <cell r="D25" t="str">
            <v>：</v>
          </cell>
          <cell r="E25"/>
          <cell r="F25" t="str">
            <v>～</v>
          </cell>
          <cell r="G25"/>
          <cell r="H25" t="str">
            <v>(</v>
          </cell>
          <cell r="I25"/>
          <cell r="J25" t="str">
            <v>)</v>
          </cell>
          <cell r="K25">
            <v>5</v>
          </cell>
        </row>
        <row r="26">
          <cell r="C26" t="str">
            <v>t</v>
          </cell>
          <cell r="D26" t="str">
            <v>：</v>
          </cell>
          <cell r="E26"/>
          <cell r="F26" t="str">
            <v>～</v>
          </cell>
          <cell r="G26"/>
          <cell r="H26" t="str">
            <v>(</v>
          </cell>
          <cell r="I26"/>
          <cell r="J26" t="str">
            <v>)</v>
          </cell>
          <cell r="K26">
            <v>6</v>
          </cell>
        </row>
        <row r="27">
          <cell r="C27" t="str">
            <v>u</v>
          </cell>
          <cell r="D27" t="str">
            <v>：</v>
          </cell>
          <cell r="E27"/>
          <cell r="F27" t="str">
            <v>～</v>
          </cell>
          <cell r="G27"/>
          <cell r="H27" t="str">
            <v>(</v>
          </cell>
          <cell r="I27"/>
          <cell r="J27" t="str">
            <v>)</v>
          </cell>
          <cell r="K27">
            <v>7</v>
          </cell>
        </row>
        <row r="28">
          <cell r="C28" t="str">
            <v>v</v>
          </cell>
          <cell r="D28" t="str">
            <v>：</v>
          </cell>
          <cell r="E28"/>
          <cell r="F28" t="str">
            <v>～</v>
          </cell>
          <cell r="G28"/>
          <cell r="H28" t="str">
            <v>(</v>
          </cell>
          <cell r="I28"/>
          <cell r="J28" t="str">
            <v>)</v>
          </cell>
          <cell r="K28">
            <v>8</v>
          </cell>
        </row>
        <row r="29">
          <cell r="C29" t="str">
            <v>w</v>
          </cell>
          <cell r="D29" t="str">
            <v>：</v>
          </cell>
          <cell r="E29"/>
          <cell r="F29" t="str">
            <v>～</v>
          </cell>
          <cell r="G29"/>
          <cell r="H29" t="str">
            <v>(</v>
          </cell>
          <cell r="I29"/>
          <cell r="J29" t="str">
            <v>)</v>
          </cell>
          <cell r="K29"/>
        </row>
        <row r="30">
          <cell r="C30" t="str">
            <v>x</v>
          </cell>
          <cell r="D30" t="str">
            <v>：</v>
          </cell>
          <cell r="E30"/>
          <cell r="F30" t="str">
            <v>～</v>
          </cell>
          <cell r="G30"/>
          <cell r="H30" t="str">
            <v>(</v>
          </cell>
          <cell r="I30"/>
          <cell r="J30" t="str">
            <v>)</v>
          </cell>
          <cell r="K30"/>
        </row>
        <row r="31">
          <cell r="C31" t="str">
            <v>y</v>
          </cell>
          <cell r="D31" t="str">
            <v>：</v>
          </cell>
          <cell r="E31"/>
          <cell r="F31" t="str">
            <v>～</v>
          </cell>
          <cell r="G31"/>
          <cell r="H31" t="str">
            <v>(</v>
          </cell>
          <cell r="I31"/>
          <cell r="J31" t="str">
            <v>)</v>
          </cell>
          <cell r="K31"/>
        </row>
        <row r="32">
          <cell r="C32" t="str">
            <v>z</v>
          </cell>
          <cell r="D32" t="str">
            <v>：</v>
          </cell>
          <cell r="E32"/>
          <cell r="F32" t="str">
            <v>～</v>
          </cell>
          <cell r="G32"/>
          <cell r="H32" t="str">
            <v>(</v>
          </cell>
          <cell r="I32"/>
          <cell r="J32" t="str">
            <v>)</v>
          </cell>
          <cell r="K32">
            <v>0</v>
          </cell>
        </row>
        <row r="33">
          <cell r="C33" t="str">
            <v>早退(1)</v>
          </cell>
          <cell r="D33" t="str">
            <v>：</v>
          </cell>
          <cell r="E33"/>
          <cell r="F33" t="str">
            <v>～</v>
          </cell>
          <cell r="G33"/>
          <cell r="H33" t="str">
            <v>(</v>
          </cell>
          <cell r="I33"/>
          <cell r="J33" t="str">
            <v>)</v>
          </cell>
          <cell r="K33">
            <v>0</v>
          </cell>
        </row>
        <row r="34">
          <cell r="C34" t="str">
            <v>早退(2)</v>
          </cell>
          <cell r="D34" t="str">
            <v>：</v>
          </cell>
          <cell r="E34"/>
          <cell r="F34" t="str">
            <v>～</v>
          </cell>
          <cell r="G34"/>
          <cell r="H34" t="str">
            <v>(</v>
          </cell>
          <cell r="I34"/>
          <cell r="J34" t="str">
            <v>)</v>
          </cell>
          <cell r="K34">
            <v>0</v>
          </cell>
        </row>
        <row r="35">
          <cell r="C35" t="str">
            <v>az</v>
          </cell>
          <cell r="D35" t="str">
            <v>：</v>
          </cell>
          <cell r="E35"/>
          <cell r="F35" t="str">
            <v>～</v>
          </cell>
          <cell r="G35"/>
          <cell r="H35" t="str">
            <v>(</v>
          </cell>
          <cell r="I35"/>
          <cell r="J35" t="str">
            <v>)</v>
          </cell>
          <cell r="K35">
            <v>0</v>
          </cell>
        </row>
      </sheetData>
      <sheetData sheetId="4"/>
      <sheetData sheetId="5">
        <row r="12">
          <cell r="C12" t="str">
            <v>管理者</v>
          </cell>
          <cell r="D12" t="str">
            <v>介護支援専門員</v>
          </cell>
          <cell r="E12" t="str">
            <v>介護予防支援担当職員</v>
          </cell>
          <cell r="F12"/>
          <cell r="G12"/>
          <cell r="H12"/>
          <cell r="I12"/>
          <cell r="J12"/>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30"/>
  <sheetViews>
    <sheetView tabSelected="1" view="pageBreakPreview" zoomScaleNormal="100" zoomScaleSheetLayoutView="100" workbookViewId="0">
      <selection activeCell="C213" sqref="C213"/>
    </sheetView>
  </sheetViews>
  <sheetFormatPr defaultColWidth="9" defaultRowHeight="13" x14ac:dyDescent="0.2"/>
  <cols>
    <col min="1" max="2" width="9.36328125" style="1" customWidth="1"/>
    <col min="3" max="3" width="8.81640625" style="1" customWidth="1"/>
    <col min="4" max="15" width="4.36328125" style="1" customWidth="1"/>
    <col min="16" max="16" width="4.6328125" style="1" customWidth="1"/>
    <col min="17" max="17" width="5" style="1" customWidth="1"/>
    <col min="18" max="18" width="4.6328125" style="1" customWidth="1"/>
    <col min="19" max="16384" width="9" style="1"/>
  </cols>
  <sheetData>
    <row r="1" spans="1:17" ht="35.15" customHeight="1" x14ac:dyDescent="0.2">
      <c r="A1" s="407" t="s">
        <v>551</v>
      </c>
      <c r="B1" s="407"/>
      <c r="C1" s="407"/>
      <c r="D1" s="407"/>
      <c r="E1" s="407"/>
      <c r="F1" s="407"/>
      <c r="G1" s="407"/>
      <c r="H1" s="407"/>
      <c r="I1" s="407"/>
      <c r="J1" s="407"/>
      <c r="K1" s="407"/>
      <c r="L1" s="407"/>
      <c r="M1" s="407"/>
      <c r="N1" s="407"/>
      <c r="O1" s="407"/>
      <c r="P1" s="407"/>
      <c r="Q1" s="407"/>
    </row>
    <row r="2" spans="1:17" ht="35.25" customHeight="1" x14ac:dyDescent="0.2">
      <c r="A2" s="408" t="s">
        <v>144</v>
      </c>
      <c r="B2" s="408"/>
      <c r="C2" s="408"/>
      <c r="D2" s="408"/>
      <c r="E2" s="408"/>
      <c r="F2" s="408"/>
      <c r="G2" s="408"/>
      <c r="H2" s="408"/>
      <c r="I2" s="408"/>
      <c r="J2" s="408"/>
      <c r="K2" s="408"/>
      <c r="L2" s="408"/>
      <c r="M2" s="408"/>
      <c r="N2" s="408"/>
      <c r="O2" s="408"/>
      <c r="P2" s="408"/>
      <c r="Q2" s="408"/>
    </row>
    <row r="3" spans="1:17" ht="21.75" customHeight="1" x14ac:dyDescent="0.2">
      <c r="A3" s="151" t="s">
        <v>13</v>
      </c>
      <c r="B3" s="152"/>
      <c r="C3" s="153"/>
      <c r="D3" s="421" t="s">
        <v>14</v>
      </c>
      <c r="E3" s="422"/>
      <c r="F3" s="422"/>
      <c r="G3" s="422"/>
      <c r="H3" s="422"/>
      <c r="I3" s="422"/>
      <c r="J3" s="422"/>
      <c r="K3" s="422"/>
      <c r="L3" s="422"/>
      <c r="M3" s="422"/>
      <c r="N3" s="422"/>
      <c r="O3" s="422"/>
      <c r="P3" s="422"/>
      <c r="Q3" s="423"/>
    </row>
    <row r="4" spans="1:17" ht="29.25" customHeight="1" x14ac:dyDescent="0.2">
      <c r="A4" s="427" t="s">
        <v>145</v>
      </c>
      <c r="B4" s="428"/>
      <c r="C4" s="429"/>
      <c r="D4" s="424"/>
      <c r="E4" s="425"/>
      <c r="F4" s="425"/>
      <c r="G4" s="425"/>
      <c r="H4" s="425"/>
      <c r="I4" s="425"/>
      <c r="J4" s="425"/>
      <c r="K4" s="425"/>
      <c r="L4" s="425"/>
      <c r="M4" s="425"/>
      <c r="N4" s="425"/>
      <c r="O4" s="425"/>
      <c r="P4" s="425"/>
      <c r="Q4" s="426"/>
    </row>
    <row r="6" spans="1:17" ht="24" customHeight="1" x14ac:dyDescent="0.2">
      <c r="A6" s="385" t="s">
        <v>26</v>
      </c>
      <c r="B6" s="388" t="s">
        <v>7</v>
      </c>
      <c r="C6" s="389"/>
      <c r="D6" s="154">
        <v>1</v>
      </c>
      <c r="E6" s="155">
        <v>4</v>
      </c>
      <c r="F6" s="155"/>
      <c r="G6" s="155"/>
      <c r="H6" s="155"/>
      <c r="I6" s="155"/>
      <c r="J6" s="155"/>
      <c r="K6" s="155"/>
      <c r="L6" s="155"/>
      <c r="M6" s="156"/>
      <c r="N6" s="409"/>
      <c r="O6" s="410"/>
      <c r="P6" s="410"/>
      <c r="Q6" s="411"/>
    </row>
    <row r="7" spans="1:17" ht="18.75" customHeight="1" x14ac:dyDescent="0.2">
      <c r="A7" s="386"/>
      <c r="B7" s="157" t="s">
        <v>8</v>
      </c>
      <c r="C7" s="412" t="s">
        <v>9</v>
      </c>
      <c r="D7" s="413"/>
      <c r="E7" s="413"/>
      <c r="F7" s="413"/>
      <c r="G7" s="413"/>
      <c r="H7" s="413"/>
      <c r="I7" s="413"/>
      <c r="J7" s="413"/>
      <c r="K7" s="413"/>
      <c r="L7" s="413"/>
      <c r="M7" s="413"/>
      <c r="N7" s="413"/>
      <c r="O7" s="413"/>
      <c r="P7" s="413"/>
      <c r="Q7" s="414"/>
    </row>
    <row r="8" spans="1:17" ht="36.75" customHeight="1" x14ac:dyDescent="0.2">
      <c r="A8" s="386"/>
      <c r="B8" s="158" t="s">
        <v>10</v>
      </c>
      <c r="C8" s="415" t="s">
        <v>9</v>
      </c>
      <c r="D8" s="416"/>
      <c r="E8" s="416"/>
      <c r="F8" s="416"/>
      <c r="G8" s="416"/>
      <c r="H8" s="416"/>
      <c r="I8" s="416"/>
      <c r="J8" s="416"/>
      <c r="K8" s="416"/>
      <c r="L8" s="416"/>
      <c r="M8" s="416"/>
      <c r="N8" s="416"/>
      <c r="O8" s="416"/>
      <c r="P8" s="416"/>
      <c r="Q8" s="417"/>
    </row>
    <row r="9" spans="1:17" ht="38.25" customHeight="1" x14ac:dyDescent="0.2">
      <c r="A9" s="387"/>
      <c r="B9" s="159" t="s">
        <v>11</v>
      </c>
      <c r="C9" s="418" t="s">
        <v>12</v>
      </c>
      <c r="D9" s="419"/>
      <c r="E9" s="419"/>
      <c r="F9" s="419"/>
      <c r="G9" s="419"/>
      <c r="H9" s="419"/>
      <c r="I9" s="419"/>
      <c r="J9" s="419"/>
      <c r="K9" s="419"/>
      <c r="L9" s="419"/>
      <c r="M9" s="419"/>
      <c r="N9" s="419"/>
      <c r="O9" s="419"/>
      <c r="P9" s="419"/>
      <c r="Q9" s="420"/>
    </row>
    <row r="10" spans="1:17" ht="10" customHeight="1" x14ac:dyDescent="0.2">
      <c r="A10" s="160"/>
      <c r="B10" s="160"/>
      <c r="C10" s="161"/>
      <c r="D10" s="161"/>
      <c r="E10" s="161"/>
      <c r="F10" s="161"/>
      <c r="G10" s="161"/>
      <c r="H10" s="161"/>
      <c r="I10" s="161"/>
      <c r="J10" s="161"/>
      <c r="K10" s="161"/>
      <c r="L10" s="161"/>
      <c r="M10" s="161"/>
      <c r="N10" s="161"/>
      <c r="O10" s="161"/>
      <c r="P10" s="161"/>
      <c r="Q10" s="161"/>
    </row>
    <row r="11" spans="1:17" ht="23.25" customHeight="1" x14ac:dyDescent="0.2">
      <c r="A11" s="390" t="s">
        <v>552</v>
      </c>
      <c r="B11" s="390"/>
      <c r="C11" s="390"/>
      <c r="D11" s="390"/>
      <c r="E11" s="390"/>
      <c r="F11" s="390"/>
      <c r="G11" s="390"/>
      <c r="H11" s="390"/>
      <c r="I11" s="390"/>
      <c r="J11" s="390"/>
      <c r="K11" s="390"/>
      <c r="L11" s="390"/>
      <c r="M11" s="390"/>
      <c r="N11" s="390"/>
      <c r="O11" s="390"/>
      <c r="P11" s="390"/>
      <c r="Q11" s="390"/>
    </row>
    <row r="12" spans="1:17" ht="75" customHeight="1" x14ac:dyDescent="0.2">
      <c r="A12" s="267" t="s">
        <v>156</v>
      </c>
      <c r="B12" s="267"/>
      <c r="C12" s="267"/>
      <c r="D12" s="267"/>
      <c r="E12" s="267"/>
      <c r="F12" s="267"/>
      <c r="G12" s="267"/>
      <c r="H12" s="267"/>
      <c r="I12" s="267"/>
      <c r="J12" s="267"/>
      <c r="K12" s="267"/>
      <c r="L12" s="267"/>
      <c r="M12" s="267"/>
      <c r="N12" s="267"/>
      <c r="O12" s="267"/>
      <c r="P12" s="267"/>
      <c r="Q12" s="267"/>
    </row>
    <row r="13" spans="1:17" ht="10" customHeight="1" x14ac:dyDescent="0.2">
      <c r="B13" s="162"/>
      <c r="C13" s="163"/>
      <c r="D13" s="163"/>
      <c r="E13" s="163"/>
      <c r="F13" s="163"/>
      <c r="G13" s="163"/>
      <c r="H13" s="163"/>
      <c r="I13" s="163"/>
      <c r="J13" s="163"/>
      <c r="K13" s="163"/>
      <c r="L13" s="163"/>
      <c r="M13" s="163"/>
      <c r="N13" s="163"/>
      <c r="O13" s="163"/>
    </row>
    <row r="14" spans="1:17" ht="10" customHeight="1" x14ac:dyDescent="0.2"/>
    <row r="15" spans="1:17" ht="20.25" customHeight="1" x14ac:dyDescent="0.2">
      <c r="A15" s="164" t="s">
        <v>15</v>
      </c>
      <c r="P15" s="165"/>
    </row>
    <row r="16" spans="1:17" ht="24" customHeight="1" x14ac:dyDescent="0.2">
      <c r="A16" s="166" t="s">
        <v>55</v>
      </c>
    </row>
    <row r="17" spans="1:17" ht="9" customHeight="1" thickBot="1" x14ac:dyDescent="0.25"/>
    <row r="18" spans="1:17" ht="34.5" customHeight="1" thickBot="1" x14ac:dyDescent="0.25">
      <c r="A18" s="345" t="s">
        <v>27</v>
      </c>
      <c r="B18" s="346"/>
      <c r="C18" s="391"/>
      <c r="D18" s="392"/>
      <c r="E18" s="392"/>
      <c r="F18" s="392"/>
      <c r="G18" s="392"/>
      <c r="H18" s="392"/>
      <c r="I18" s="392"/>
      <c r="J18" s="392"/>
      <c r="K18" s="392"/>
      <c r="L18" s="392"/>
      <c r="M18" s="392"/>
      <c r="N18" s="392"/>
      <c r="O18" s="392"/>
      <c r="P18" s="392"/>
      <c r="Q18" s="393"/>
    </row>
    <row r="19" spans="1:17" ht="34.5" customHeight="1" x14ac:dyDescent="0.2">
      <c r="A19" s="379" t="s">
        <v>519</v>
      </c>
      <c r="B19" s="380"/>
      <c r="C19" s="381" t="s">
        <v>48</v>
      </c>
      <c r="D19" s="381"/>
      <c r="E19" s="381"/>
      <c r="F19" s="381"/>
      <c r="G19" s="381"/>
      <c r="H19" s="381"/>
      <c r="I19" s="381"/>
      <c r="J19" s="381"/>
      <c r="K19" s="381"/>
      <c r="L19" s="381"/>
      <c r="M19" s="381"/>
      <c r="N19" s="381"/>
      <c r="O19" s="381"/>
      <c r="P19" s="381"/>
      <c r="Q19" s="382"/>
    </row>
    <row r="20" spans="1:17" ht="69.75" customHeight="1" thickBot="1" x14ac:dyDescent="0.25">
      <c r="A20" s="383" t="s">
        <v>28</v>
      </c>
      <c r="B20" s="384"/>
      <c r="C20" s="384"/>
      <c r="D20" s="397"/>
      <c r="E20" s="397"/>
      <c r="F20" s="398"/>
      <c r="G20" s="394" t="s">
        <v>127</v>
      </c>
      <c r="H20" s="395"/>
      <c r="I20" s="395"/>
      <c r="J20" s="395"/>
      <c r="K20" s="396"/>
      <c r="L20" s="384"/>
      <c r="M20" s="397"/>
      <c r="N20" s="397"/>
      <c r="O20" s="397"/>
      <c r="P20" s="397"/>
      <c r="Q20" s="406"/>
    </row>
    <row r="21" spans="1:17" ht="15" customHeight="1" thickBot="1" x14ac:dyDescent="0.25">
      <c r="A21" s="5"/>
      <c r="B21" s="167"/>
      <c r="C21" s="163"/>
      <c r="D21" s="163"/>
      <c r="E21" s="163"/>
      <c r="F21" s="167"/>
      <c r="G21" s="167"/>
      <c r="H21" s="163"/>
      <c r="I21" s="163"/>
      <c r="J21" s="163"/>
      <c r="K21" s="163"/>
      <c r="L21" s="5"/>
      <c r="M21" s="167"/>
      <c r="N21" s="163"/>
      <c r="O21" s="163"/>
      <c r="P21" s="163"/>
      <c r="Q21" s="163"/>
    </row>
    <row r="22" spans="1:17" ht="21.75" customHeight="1" x14ac:dyDescent="0.2">
      <c r="A22" s="168" t="s">
        <v>30</v>
      </c>
      <c r="B22" s="169"/>
      <c r="C22" s="169"/>
      <c r="D22" s="169"/>
      <c r="E22" s="169"/>
      <c r="F22" s="169"/>
      <c r="G22" s="169"/>
      <c r="H22" s="169"/>
      <c r="I22" s="169"/>
      <c r="J22" s="169"/>
      <c r="K22" s="169"/>
      <c r="L22" s="169"/>
      <c r="M22" s="169"/>
      <c r="N22" s="169"/>
      <c r="O22" s="169"/>
      <c r="P22" s="169"/>
      <c r="Q22" s="170"/>
    </row>
    <row r="23" spans="1:17" ht="35.15" customHeight="1" x14ac:dyDescent="0.2">
      <c r="A23" s="469" t="s">
        <v>138</v>
      </c>
      <c r="B23" s="248"/>
      <c r="C23" s="248"/>
      <c r="D23" s="248"/>
      <c r="E23" s="248"/>
      <c r="F23" s="248"/>
      <c r="G23" s="248"/>
      <c r="H23" s="248"/>
      <c r="I23" s="248"/>
      <c r="J23" s="248"/>
      <c r="K23" s="248"/>
      <c r="L23" s="248"/>
      <c r="M23" s="248"/>
      <c r="N23" s="248"/>
      <c r="O23" s="248"/>
      <c r="P23" s="248"/>
      <c r="Q23" s="249"/>
    </row>
    <row r="24" spans="1:17" ht="58.5" customHeight="1" thickBot="1" x14ac:dyDescent="0.25">
      <c r="A24" s="470" t="s">
        <v>141</v>
      </c>
      <c r="B24" s="471"/>
      <c r="C24" s="471"/>
      <c r="D24" s="471"/>
      <c r="E24" s="471"/>
      <c r="F24" s="471"/>
      <c r="G24" s="471"/>
      <c r="H24" s="471"/>
      <c r="I24" s="471"/>
      <c r="J24" s="471"/>
      <c r="K24" s="471"/>
      <c r="L24" s="471"/>
      <c r="M24" s="471"/>
      <c r="N24" s="471"/>
      <c r="O24" s="471"/>
      <c r="P24" s="471"/>
      <c r="Q24" s="472"/>
    </row>
    <row r="25" spans="1:17" ht="15" customHeight="1" x14ac:dyDescent="0.2">
      <c r="A25" s="248"/>
      <c r="B25" s="248"/>
      <c r="C25" s="248"/>
      <c r="D25" s="248"/>
      <c r="E25" s="248"/>
      <c r="F25" s="248"/>
      <c r="G25" s="248"/>
      <c r="H25" s="248"/>
      <c r="I25" s="248"/>
      <c r="J25" s="248"/>
      <c r="K25" s="248"/>
      <c r="L25" s="248"/>
      <c r="M25" s="248"/>
      <c r="N25" s="248"/>
      <c r="O25" s="248"/>
      <c r="P25" s="248"/>
      <c r="Q25" s="248"/>
    </row>
    <row r="26" spans="1:17" ht="29.25" customHeight="1" thickBot="1" x14ac:dyDescent="0.25">
      <c r="A26" s="1" t="s">
        <v>16</v>
      </c>
    </row>
    <row r="27" spans="1:17" ht="14.5" thickBot="1" x14ac:dyDescent="0.25">
      <c r="A27" s="164" t="s">
        <v>17</v>
      </c>
      <c r="P27" s="404" t="s">
        <v>49</v>
      </c>
      <c r="Q27" s="405"/>
    </row>
    <row r="28" spans="1:17" ht="54.75" customHeight="1" x14ac:dyDescent="0.2">
      <c r="A28" s="2" t="s">
        <v>40</v>
      </c>
      <c r="B28" s="332" t="s">
        <v>128</v>
      </c>
      <c r="C28" s="333"/>
      <c r="D28" s="333"/>
      <c r="E28" s="333"/>
      <c r="F28" s="333"/>
      <c r="G28" s="333"/>
      <c r="H28" s="333"/>
      <c r="I28" s="333"/>
      <c r="J28" s="333"/>
      <c r="K28" s="333"/>
      <c r="L28" s="333"/>
      <c r="M28" s="333"/>
      <c r="N28" s="333"/>
      <c r="O28" s="334"/>
      <c r="P28" s="297"/>
      <c r="Q28" s="298"/>
    </row>
    <row r="29" spans="1:17" ht="30" customHeight="1" x14ac:dyDescent="0.2">
      <c r="A29" s="3" t="s">
        <v>4</v>
      </c>
      <c r="B29" s="304" t="s">
        <v>129</v>
      </c>
      <c r="C29" s="304"/>
      <c r="D29" s="304"/>
      <c r="E29" s="304"/>
      <c r="F29" s="304"/>
      <c r="G29" s="304"/>
      <c r="H29" s="304"/>
      <c r="I29" s="304"/>
      <c r="J29" s="304"/>
      <c r="K29" s="304"/>
      <c r="L29" s="304"/>
      <c r="M29" s="304"/>
      <c r="N29" s="304"/>
      <c r="O29" s="305"/>
      <c r="P29" s="262"/>
      <c r="Q29" s="263"/>
    </row>
    <row r="30" spans="1:17" ht="54.75" customHeight="1" x14ac:dyDescent="0.2">
      <c r="A30" s="3" t="s">
        <v>6</v>
      </c>
      <c r="B30" s="304" t="s">
        <v>60</v>
      </c>
      <c r="C30" s="304"/>
      <c r="D30" s="304"/>
      <c r="E30" s="304"/>
      <c r="F30" s="304"/>
      <c r="G30" s="304"/>
      <c r="H30" s="304"/>
      <c r="I30" s="304"/>
      <c r="J30" s="304"/>
      <c r="K30" s="304"/>
      <c r="L30" s="304"/>
      <c r="M30" s="304"/>
      <c r="N30" s="304"/>
      <c r="O30" s="305"/>
      <c r="P30" s="262"/>
      <c r="Q30" s="263"/>
    </row>
    <row r="31" spans="1:17" ht="30" customHeight="1" x14ac:dyDescent="0.2">
      <c r="A31" s="3" t="s">
        <v>43</v>
      </c>
      <c r="B31" s="399" t="s">
        <v>2</v>
      </c>
      <c r="C31" s="399"/>
      <c r="D31" s="399"/>
      <c r="E31" s="399"/>
      <c r="F31" s="399"/>
      <c r="G31" s="399"/>
      <c r="H31" s="399"/>
      <c r="I31" s="399"/>
      <c r="J31" s="399"/>
      <c r="K31" s="399"/>
      <c r="L31" s="399"/>
      <c r="M31" s="399"/>
      <c r="N31" s="399"/>
      <c r="O31" s="400"/>
      <c r="P31" s="262"/>
      <c r="Q31" s="263"/>
    </row>
    <row r="32" spans="1:17" ht="48" customHeight="1" x14ac:dyDescent="0.2">
      <c r="A32" s="3" t="s">
        <v>57</v>
      </c>
      <c r="B32" s="260" t="s">
        <v>520</v>
      </c>
      <c r="C32" s="261"/>
      <c r="D32" s="261"/>
      <c r="E32" s="261"/>
      <c r="F32" s="261"/>
      <c r="G32" s="261"/>
      <c r="H32" s="261"/>
      <c r="I32" s="261"/>
      <c r="J32" s="261"/>
      <c r="K32" s="261"/>
      <c r="L32" s="261"/>
      <c r="M32" s="261"/>
      <c r="N32" s="261"/>
      <c r="O32" s="403"/>
      <c r="P32" s="262"/>
      <c r="Q32" s="263"/>
    </row>
    <row r="33" spans="1:17" ht="45" customHeight="1" thickBot="1" x14ac:dyDescent="0.25">
      <c r="A33" s="4" t="s">
        <v>45</v>
      </c>
      <c r="B33" s="401" t="s">
        <v>59</v>
      </c>
      <c r="C33" s="401"/>
      <c r="D33" s="401"/>
      <c r="E33" s="401"/>
      <c r="F33" s="401"/>
      <c r="G33" s="401"/>
      <c r="H33" s="401"/>
      <c r="I33" s="401"/>
      <c r="J33" s="401"/>
      <c r="K33" s="401"/>
      <c r="L33" s="401"/>
      <c r="M33" s="401"/>
      <c r="N33" s="401"/>
      <c r="O33" s="402"/>
      <c r="P33" s="264"/>
      <c r="Q33" s="234"/>
    </row>
    <row r="34" spans="1:17" ht="30" customHeight="1" x14ac:dyDescent="0.2"/>
    <row r="35" spans="1:17" ht="14.5" thickBot="1" x14ac:dyDescent="0.25">
      <c r="A35" s="164" t="s">
        <v>20</v>
      </c>
    </row>
    <row r="36" spans="1:17" ht="60" customHeight="1" x14ac:dyDescent="0.2">
      <c r="A36" s="171" t="s">
        <v>18</v>
      </c>
      <c r="B36" s="286" t="s">
        <v>54</v>
      </c>
      <c r="C36" s="286"/>
      <c r="D36" s="286"/>
      <c r="E36" s="286"/>
      <c r="F36" s="286"/>
      <c r="G36" s="286"/>
      <c r="H36" s="286"/>
      <c r="I36" s="286"/>
      <c r="J36" s="286"/>
      <c r="K36" s="286"/>
      <c r="L36" s="286"/>
      <c r="M36" s="286"/>
      <c r="N36" s="286"/>
      <c r="O36" s="287"/>
      <c r="P36" s="297"/>
      <c r="Q36" s="298"/>
    </row>
    <row r="37" spans="1:17" ht="45" customHeight="1" x14ac:dyDescent="0.2">
      <c r="A37" s="172" t="s">
        <v>19</v>
      </c>
      <c r="B37" s="377" t="s">
        <v>111</v>
      </c>
      <c r="C37" s="377"/>
      <c r="D37" s="377"/>
      <c r="E37" s="377"/>
      <c r="F37" s="377"/>
      <c r="G37" s="377"/>
      <c r="H37" s="377"/>
      <c r="I37" s="377"/>
      <c r="J37" s="377"/>
      <c r="K37" s="377"/>
      <c r="L37" s="377"/>
      <c r="M37" s="377"/>
      <c r="N37" s="377"/>
      <c r="O37" s="378"/>
      <c r="P37" s="235"/>
      <c r="Q37" s="236"/>
    </row>
    <row r="38" spans="1:17" ht="32.5" customHeight="1" x14ac:dyDescent="0.2">
      <c r="A38" s="173" t="s">
        <v>198</v>
      </c>
      <c r="B38" s="377" t="s">
        <v>200</v>
      </c>
      <c r="C38" s="377"/>
      <c r="D38" s="377"/>
      <c r="E38" s="377"/>
      <c r="F38" s="377"/>
      <c r="G38" s="377"/>
      <c r="H38" s="377"/>
      <c r="I38" s="377"/>
      <c r="J38" s="377"/>
      <c r="K38" s="377"/>
      <c r="L38" s="377"/>
      <c r="M38" s="377"/>
      <c r="N38" s="377"/>
      <c r="O38" s="378"/>
      <c r="P38" s="235"/>
      <c r="Q38" s="236"/>
    </row>
    <row r="39" spans="1:17" ht="45" customHeight="1" x14ac:dyDescent="0.2">
      <c r="A39" s="174" t="s">
        <v>194</v>
      </c>
      <c r="B39" s="304" t="s">
        <v>202</v>
      </c>
      <c r="C39" s="304"/>
      <c r="D39" s="304"/>
      <c r="E39" s="304"/>
      <c r="F39" s="304"/>
      <c r="G39" s="304"/>
      <c r="H39" s="304"/>
      <c r="I39" s="304"/>
      <c r="J39" s="304"/>
      <c r="K39" s="304"/>
      <c r="L39" s="304"/>
      <c r="M39" s="304"/>
      <c r="N39" s="304"/>
      <c r="O39" s="305"/>
      <c r="P39" s="262"/>
      <c r="Q39" s="263"/>
    </row>
    <row r="40" spans="1:17" ht="32.5" customHeight="1" thickBot="1" x14ac:dyDescent="0.25">
      <c r="A40" s="175" t="s">
        <v>199</v>
      </c>
      <c r="B40" s="372" t="s">
        <v>201</v>
      </c>
      <c r="C40" s="372"/>
      <c r="D40" s="372"/>
      <c r="E40" s="372"/>
      <c r="F40" s="372"/>
      <c r="G40" s="372"/>
      <c r="H40" s="372"/>
      <c r="I40" s="372"/>
      <c r="J40" s="372"/>
      <c r="K40" s="372"/>
      <c r="L40" s="372"/>
      <c r="M40" s="372"/>
      <c r="N40" s="372"/>
      <c r="O40" s="373"/>
      <c r="P40" s="239"/>
      <c r="Q40" s="240"/>
    </row>
    <row r="41" spans="1:17" ht="29.25" customHeight="1" x14ac:dyDescent="0.2"/>
    <row r="42" spans="1:17" ht="14.5" thickBot="1" x14ac:dyDescent="0.25">
      <c r="A42" s="164" t="s">
        <v>56</v>
      </c>
    </row>
    <row r="43" spans="1:17" ht="175.5" customHeight="1" x14ac:dyDescent="0.2">
      <c r="A43" s="171" t="s">
        <v>18</v>
      </c>
      <c r="B43" s="286" t="s">
        <v>190</v>
      </c>
      <c r="C43" s="286"/>
      <c r="D43" s="286"/>
      <c r="E43" s="286"/>
      <c r="F43" s="286"/>
      <c r="G43" s="286"/>
      <c r="H43" s="286"/>
      <c r="I43" s="286"/>
      <c r="J43" s="286"/>
      <c r="K43" s="286"/>
      <c r="L43" s="286"/>
      <c r="M43" s="286"/>
      <c r="N43" s="286"/>
      <c r="O43" s="287"/>
      <c r="P43" s="297"/>
      <c r="Q43" s="298"/>
    </row>
    <row r="44" spans="1:17" ht="54.65" customHeight="1" x14ac:dyDescent="0.2">
      <c r="A44" s="3" t="s">
        <v>101</v>
      </c>
      <c r="B44" s="242" t="s">
        <v>191</v>
      </c>
      <c r="C44" s="242"/>
      <c r="D44" s="242"/>
      <c r="E44" s="242"/>
      <c r="F44" s="242"/>
      <c r="G44" s="242"/>
      <c r="H44" s="242"/>
      <c r="I44" s="242"/>
      <c r="J44" s="242"/>
      <c r="K44" s="242"/>
      <c r="L44" s="242"/>
      <c r="M44" s="242"/>
      <c r="N44" s="242"/>
      <c r="O44" s="303"/>
      <c r="P44" s="299"/>
      <c r="Q44" s="300"/>
    </row>
    <row r="45" spans="1:17" ht="57" customHeight="1" thickBot="1" x14ac:dyDescent="0.25">
      <c r="A45" s="175" t="s">
        <v>85</v>
      </c>
      <c r="B45" s="316" t="s">
        <v>192</v>
      </c>
      <c r="C45" s="316"/>
      <c r="D45" s="316"/>
      <c r="E45" s="316"/>
      <c r="F45" s="316"/>
      <c r="G45" s="316"/>
      <c r="H45" s="316"/>
      <c r="I45" s="316"/>
      <c r="J45" s="316"/>
      <c r="K45" s="316"/>
      <c r="L45" s="316"/>
      <c r="M45" s="316"/>
      <c r="N45" s="316"/>
      <c r="O45" s="317"/>
      <c r="P45" s="264"/>
      <c r="Q45" s="234"/>
    </row>
    <row r="46" spans="1:17" ht="25.5" customHeight="1" x14ac:dyDescent="0.2"/>
    <row r="47" spans="1:17" ht="14" x14ac:dyDescent="0.2">
      <c r="A47" s="164" t="s">
        <v>102</v>
      </c>
    </row>
    <row r="48" spans="1:17" ht="36.75" customHeight="1" thickBot="1" x14ac:dyDescent="0.25">
      <c r="A48" s="267" t="s">
        <v>553</v>
      </c>
      <c r="B48" s="267"/>
      <c r="C48" s="267"/>
      <c r="D48" s="267"/>
      <c r="E48" s="267"/>
      <c r="F48" s="267"/>
      <c r="G48" s="267"/>
      <c r="H48" s="267"/>
      <c r="I48" s="267"/>
      <c r="J48" s="267"/>
      <c r="K48" s="267"/>
      <c r="L48" s="267"/>
      <c r="M48" s="267"/>
      <c r="N48" s="267"/>
      <c r="O48" s="176"/>
      <c r="P48" s="176"/>
      <c r="Q48" s="176"/>
    </row>
    <row r="49" spans="1:16" ht="22.5" customHeight="1" thickBot="1" x14ac:dyDescent="0.25">
      <c r="A49" s="345" t="s">
        <v>554</v>
      </c>
      <c r="B49" s="346"/>
      <c r="C49" s="177" t="s">
        <v>153</v>
      </c>
      <c r="D49" s="481" t="s">
        <v>152</v>
      </c>
      <c r="E49" s="482"/>
      <c r="F49" s="481" t="s">
        <v>151</v>
      </c>
      <c r="G49" s="482"/>
      <c r="H49" s="481" t="s">
        <v>150</v>
      </c>
      <c r="I49" s="482"/>
      <c r="J49" s="481" t="s">
        <v>149</v>
      </c>
      <c r="K49" s="482"/>
      <c r="L49" s="481" t="s">
        <v>146</v>
      </c>
      <c r="M49" s="405"/>
    </row>
    <row r="50" spans="1:16" ht="23.25" customHeight="1" x14ac:dyDescent="0.2">
      <c r="A50" s="483" t="s">
        <v>21</v>
      </c>
      <c r="B50" s="484"/>
      <c r="C50" s="178"/>
      <c r="D50" s="473"/>
      <c r="E50" s="485"/>
      <c r="F50" s="473"/>
      <c r="G50" s="485"/>
      <c r="H50" s="473"/>
      <c r="I50" s="485"/>
      <c r="J50" s="473"/>
      <c r="K50" s="485"/>
      <c r="L50" s="473"/>
      <c r="M50" s="474"/>
    </row>
    <row r="51" spans="1:16" ht="23.25" customHeight="1" thickBot="1" x14ac:dyDescent="0.25">
      <c r="A51" s="352" t="s">
        <v>22</v>
      </c>
      <c r="B51" s="376"/>
      <c r="C51" s="179"/>
      <c r="D51" s="276"/>
      <c r="E51" s="277"/>
      <c r="F51" s="276"/>
      <c r="G51" s="277"/>
      <c r="H51" s="276"/>
      <c r="I51" s="277"/>
      <c r="J51" s="276"/>
      <c r="K51" s="277"/>
      <c r="L51" s="276"/>
      <c r="M51" s="371"/>
    </row>
    <row r="52" spans="1:16" ht="23.25" customHeight="1" thickBot="1" x14ac:dyDescent="0.25">
      <c r="A52" s="354" t="s">
        <v>23</v>
      </c>
      <c r="B52" s="375"/>
      <c r="C52" s="200">
        <f>C50+C51</f>
        <v>0</v>
      </c>
      <c r="D52" s="368">
        <f>D50+D51</f>
        <v>0</v>
      </c>
      <c r="E52" s="374"/>
      <c r="F52" s="368">
        <f>F50+F51</f>
        <v>0</v>
      </c>
      <c r="G52" s="374"/>
      <c r="H52" s="368">
        <f>H50+H51</f>
        <v>0</v>
      </c>
      <c r="I52" s="374"/>
      <c r="J52" s="368">
        <f>J50+J51</f>
        <v>0</v>
      </c>
      <c r="K52" s="374"/>
      <c r="L52" s="368">
        <f>L50+L51</f>
        <v>0</v>
      </c>
      <c r="M52" s="369"/>
    </row>
    <row r="53" spans="1:16" ht="23.25" customHeight="1" x14ac:dyDescent="0.2">
      <c r="A53" s="352" t="s">
        <v>24</v>
      </c>
      <c r="B53" s="376"/>
      <c r="C53" s="179"/>
      <c r="D53" s="348"/>
      <c r="E53" s="347"/>
      <c r="F53" s="348"/>
      <c r="G53" s="347"/>
      <c r="H53" s="348"/>
      <c r="I53" s="347"/>
      <c r="J53" s="348"/>
      <c r="K53" s="347"/>
      <c r="L53" s="348"/>
      <c r="M53" s="370"/>
    </row>
    <row r="54" spans="1:16" ht="23.25" customHeight="1" thickBot="1" x14ac:dyDescent="0.25">
      <c r="A54" s="479" t="s">
        <v>25</v>
      </c>
      <c r="B54" s="480"/>
      <c r="C54" s="201"/>
      <c r="D54" s="276"/>
      <c r="E54" s="277"/>
      <c r="F54" s="276"/>
      <c r="G54" s="277"/>
      <c r="H54" s="276"/>
      <c r="I54" s="277"/>
      <c r="J54" s="276"/>
      <c r="K54" s="277"/>
      <c r="L54" s="276"/>
      <c r="M54" s="371"/>
    </row>
    <row r="55" spans="1:16" ht="23.25" customHeight="1" thickBot="1" x14ac:dyDescent="0.25">
      <c r="A55" s="274" t="s">
        <v>3</v>
      </c>
      <c r="B55" s="275"/>
      <c r="C55" s="202">
        <f>C52+C53+C54</f>
        <v>0</v>
      </c>
      <c r="D55" s="278">
        <f>D52+D53+D54</f>
        <v>0</v>
      </c>
      <c r="E55" s="279"/>
      <c r="F55" s="278">
        <f>F52+F53+F54</f>
        <v>0</v>
      </c>
      <c r="G55" s="279"/>
      <c r="H55" s="278">
        <f>H52+H53+H54</f>
        <v>0</v>
      </c>
      <c r="I55" s="279"/>
      <c r="J55" s="278">
        <f>J52+J53+J54</f>
        <v>0</v>
      </c>
      <c r="K55" s="279"/>
      <c r="L55" s="278">
        <f>L52+L53+L54</f>
        <v>0</v>
      </c>
      <c r="M55" s="478"/>
    </row>
    <row r="56" spans="1:16" ht="13.5" thickBot="1" x14ac:dyDescent="0.25"/>
    <row r="57" spans="1:16" ht="22.5" customHeight="1" x14ac:dyDescent="0.2">
      <c r="A57" s="203" t="s">
        <v>29</v>
      </c>
      <c r="B57" s="204"/>
      <c r="C57" s="204"/>
      <c r="D57" s="204"/>
      <c r="E57" s="204"/>
      <c r="F57" s="204"/>
      <c r="G57" s="204"/>
      <c r="H57" s="204"/>
      <c r="I57" s="204"/>
      <c r="J57" s="204"/>
      <c r="K57" s="204"/>
      <c r="L57" s="204"/>
      <c r="M57" s="204"/>
      <c r="N57" s="204"/>
      <c r="O57" s="204"/>
      <c r="P57" s="205"/>
    </row>
    <row r="58" spans="1:16" ht="20.149999999999999" customHeight="1" thickBot="1" x14ac:dyDescent="0.25">
      <c r="A58" s="475" t="s">
        <v>105</v>
      </c>
      <c r="B58" s="476"/>
      <c r="C58" s="476"/>
      <c r="D58" s="476"/>
      <c r="E58" s="476"/>
      <c r="F58" s="476"/>
      <c r="G58" s="476"/>
      <c r="H58" s="476"/>
      <c r="I58" s="476"/>
      <c r="J58" s="476"/>
      <c r="K58" s="476"/>
      <c r="L58" s="476"/>
      <c r="M58" s="476"/>
      <c r="N58" s="476"/>
      <c r="O58" s="476"/>
      <c r="P58" s="477"/>
    </row>
    <row r="59" spans="1:16" ht="27.75" customHeight="1" x14ac:dyDescent="0.2"/>
    <row r="60" spans="1:16" ht="14" x14ac:dyDescent="0.2">
      <c r="A60" s="164" t="s">
        <v>110</v>
      </c>
    </row>
    <row r="61" spans="1:16" ht="13.5" thickBot="1" x14ac:dyDescent="0.25">
      <c r="A61" s="267" t="s">
        <v>555</v>
      </c>
      <c r="B61" s="267"/>
      <c r="C61" s="267"/>
      <c r="D61" s="267"/>
      <c r="E61" s="267"/>
      <c r="F61" s="267"/>
      <c r="G61" s="267"/>
      <c r="H61" s="267"/>
      <c r="I61" s="267"/>
      <c r="J61" s="267"/>
      <c r="K61" s="267"/>
      <c r="L61" s="267"/>
      <c r="M61" s="267"/>
      <c r="N61" s="267"/>
    </row>
    <row r="62" spans="1:16" ht="22.5" customHeight="1" thickBot="1" x14ac:dyDescent="0.25">
      <c r="A62" s="345" t="s">
        <v>554</v>
      </c>
      <c r="B62" s="346"/>
      <c r="C62" s="345" t="s">
        <v>554</v>
      </c>
      <c r="D62" s="346"/>
      <c r="E62" s="282" t="s">
        <v>153</v>
      </c>
      <c r="F62" s="282"/>
      <c r="G62" s="282" t="s">
        <v>152</v>
      </c>
      <c r="H62" s="282"/>
      <c r="I62" s="282" t="s">
        <v>154</v>
      </c>
      <c r="J62" s="282"/>
      <c r="K62" s="282" t="s">
        <v>150</v>
      </c>
      <c r="L62" s="282"/>
      <c r="M62" s="282" t="s">
        <v>149</v>
      </c>
      <c r="N62" s="282"/>
      <c r="O62" s="282" t="s">
        <v>155</v>
      </c>
      <c r="P62" s="489"/>
    </row>
    <row r="63" spans="1:16" ht="23.25" customHeight="1" x14ac:dyDescent="0.2">
      <c r="A63" s="288" t="s">
        <v>109</v>
      </c>
      <c r="B63" s="491"/>
      <c r="C63" s="347" t="s">
        <v>100</v>
      </c>
      <c r="D63" s="348"/>
      <c r="E63" s="283"/>
      <c r="F63" s="283"/>
      <c r="G63" s="283"/>
      <c r="H63" s="283"/>
      <c r="I63" s="283"/>
      <c r="J63" s="283"/>
      <c r="K63" s="283"/>
      <c r="L63" s="283"/>
      <c r="M63" s="283"/>
      <c r="N63" s="283"/>
      <c r="O63" s="283"/>
      <c r="P63" s="490"/>
    </row>
    <row r="64" spans="1:16" ht="23.25" customHeight="1" x14ac:dyDescent="0.2">
      <c r="A64" s="289"/>
      <c r="B64" s="492"/>
      <c r="C64" s="494" t="s">
        <v>106</v>
      </c>
      <c r="D64" s="353"/>
      <c r="E64" s="359"/>
      <c r="F64" s="359"/>
      <c r="G64" s="359"/>
      <c r="H64" s="359"/>
      <c r="I64" s="359"/>
      <c r="J64" s="359"/>
      <c r="K64" s="359"/>
      <c r="L64" s="359"/>
      <c r="M64" s="359"/>
      <c r="N64" s="359"/>
      <c r="O64" s="359"/>
      <c r="P64" s="486"/>
    </row>
    <row r="65" spans="1:17" ht="23.25" customHeight="1" thickBot="1" x14ac:dyDescent="0.25">
      <c r="A65" s="289"/>
      <c r="B65" s="492"/>
      <c r="C65" s="356" t="s">
        <v>245</v>
      </c>
      <c r="D65" s="357"/>
      <c r="E65" s="359"/>
      <c r="F65" s="359"/>
      <c r="G65" s="359"/>
      <c r="H65" s="359"/>
      <c r="I65" s="359"/>
      <c r="J65" s="359"/>
      <c r="K65" s="359"/>
      <c r="L65" s="359"/>
      <c r="M65" s="359"/>
      <c r="N65" s="359"/>
      <c r="O65" s="359"/>
      <c r="P65" s="486"/>
    </row>
    <row r="66" spans="1:17" ht="23.25" customHeight="1" thickBot="1" x14ac:dyDescent="0.25">
      <c r="A66" s="290"/>
      <c r="B66" s="493"/>
      <c r="C66" s="354" t="s">
        <v>108</v>
      </c>
      <c r="D66" s="355"/>
      <c r="E66" s="487">
        <f>E63+E64</f>
        <v>0</v>
      </c>
      <c r="F66" s="487"/>
      <c r="G66" s="487">
        <f>G63+G64</f>
        <v>0</v>
      </c>
      <c r="H66" s="487"/>
      <c r="I66" s="487">
        <f t="shared" ref="I66" si="0">I63+I64</f>
        <v>0</v>
      </c>
      <c r="J66" s="487"/>
      <c r="K66" s="487">
        <f t="shared" ref="K66" si="1">K63+K64</f>
        <v>0</v>
      </c>
      <c r="L66" s="487"/>
      <c r="M66" s="487">
        <f t="shared" ref="M66" si="2">M63+M64</f>
        <v>0</v>
      </c>
      <c r="N66" s="487"/>
      <c r="O66" s="487">
        <f t="shared" ref="O66" si="3">O63+O64</f>
        <v>0</v>
      </c>
      <c r="P66" s="498"/>
    </row>
    <row r="67" spans="1:17" ht="23.25" customHeight="1" x14ac:dyDescent="0.2">
      <c r="A67" s="363" t="s">
        <v>107</v>
      </c>
      <c r="B67" s="364"/>
      <c r="C67" s="352" t="s">
        <v>100</v>
      </c>
      <c r="D67" s="353"/>
      <c r="E67" s="367"/>
      <c r="F67" s="367"/>
      <c r="G67" s="367"/>
      <c r="H67" s="367"/>
      <c r="I67" s="367"/>
      <c r="J67" s="367"/>
      <c r="K67" s="367"/>
      <c r="L67" s="367"/>
      <c r="M67" s="367"/>
      <c r="N67" s="367"/>
      <c r="O67" s="367"/>
      <c r="P67" s="488"/>
    </row>
    <row r="68" spans="1:17" ht="23.25" customHeight="1" x14ac:dyDescent="0.2">
      <c r="A68" s="363"/>
      <c r="B68" s="364"/>
      <c r="C68" s="479" t="s">
        <v>106</v>
      </c>
      <c r="D68" s="276"/>
      <c r="E68" s="359"/>
      <c r="F68" s="359"/>
      <c r="G68" s="359"/>
      <c r="H68" s="359"/>
      <c r="I68" s="359"/>
      <c r="J68" s="359"/>
      <c r="K68" s="359"/>
      <c r="L68" s="359"/>
      <c r="M68" s="359"/>
      <c r="N68" s="359"/>
      <c r="O68" s="359"/>
      <c r="P68" s="486"/>
    </row>
    <row r="69" spans="1:17" ht="23.25" customHeight="1" thickBot="1" x14ac:dyDescent="0.25">
      <c r="A69" s="363"/>
      <c r="B69" s="364"/>
      <c r="C69" s="356" t="s">
        <v>245</v>
      </c>
      <c r="D69" s="357"/>
      <c r="E69" s="349"/>
      <c r="F69" s="349"/>
      <c r="G69" s="349"/>
      <c r="H69" s="349"/>
      <c r="I69" s="349"/>
      <c r="J69" s="349"/>
      <c r="K69" s="349"/>
      <c r="L69" s="349"/>
      <c r="M69" s="349"/>
      <c r="N69" s="349"/>
      <c r="O69" s="349"/>
      <c r="P69" s="497"/>
    </row>
    <row r="70" spans="1:17" ht="23.25" customHeight="1" thickBot="1" x14ac:dyDescent="0.25">
      <c r="A70" s="365"/>
      <c r="B70" s="366"/>
      <c r="C70" s="274" t="s">
        <v>108</v>
      </c>
      <c r="D70" s="358"/>
      <c r="E70" s="360">
        <f>E67+E68</f>
        <v>0</v>
      </c>
      <c r="F70" s="360"/>
      <c r="G70" s="360">
        <f>G67+G68</f>
        <v>0</v>
      </c>
      <c r="H70" s="360"/>
      <c r="I70" s="360">
        <f>I67+I68</f>
        <v>0</v>
      </c>
      <c r="J70" s="360"/>
      <c r="K70" s="360">
        <f t="shared" ref="K70" si="4">K67+K68</f>
        <v>0</v>
      </c>
      <c r="L70" s="360"/>
      <c r="M70" s="360">
        <f t="shared" ref="M70" si="5">M67+M68</f>
        <v>0</v>
      </c>
      <c r="N70" s="360"/>
      <c r="O70" s="360">
        <f t="shared" ref="O70" si="6">O67+O68</f>
        <v>0</v>
      </c>
      <c r="P70" s="500"/>
    </row>
    <row r="71" spans="1:17" ht="23.25" customHeight="1" x14ac:dyDescent="0.2">
      <c r="A71" s="361" t="s">
        <v>108</v>
      </c>
      <c r="B71" s="362"/>
      <c r="C71" s="352" t="s">
        <v>100</v>
      </c>
      <c r="D71" s="353"/>
      <c r="E71" s="367">
        <f>E63+E67</f>
        <v>0</v>
      </c>
      <c r="F71" s="367"/>
      <c r="G71" s="367">
        <f>G63+G67</f>
        <v>0</v>
      </c>
      <c r="H71" s="367"/>
      <c r="I71" s="367">
        <f>I63+I67</f>
        <v>0</v>
      </c>
      <c r="J71" s="367"/>
      <c r="K71" s="367">
        <f>K63+K67</f>
        <v>0</v>
      </c>
      <c r="L71" s="367"/>
      <c r="M71" s="367">
        <f>M63+M67</f>
        <v>0</v>
      </c>
      <c r="N71" s="367"/>
      <c r="O71" s="367">
        <f>O63+O67</f>
        <v>0</v>
      </c>
      <c r="P71" s="488"/>
    </row>
    <row r="72" spans="1:17" ht="23.25" customHeight="1" x14ac:dyDescent="0.2">
      <c r="A72" s="363"/>
      <c r="B72" s="364"/>
      <c r="C72" s="479" t="s">
        <v>106</v>
      </c>
      <c r="D72" s="276"/>
      <c r="E72" s="359">
        <f>E64+E68</f>
        <v>0</v>
      </c>
      <c r="F72" s="359"/>
      <c r="G72" s="359">
        <f>G64+G68</f>
        <v>0</v>
      </c>
      <c r="H72" s="359"/>
      <c r="I72" s="359">
        <f>I64+I68</f>
        <v>0</v>
      </c>
      <c r="J72" s="359"/>
      <c r="K72" s="359">
        <f>K64+K68</f>
        <v>0</v>
      </c>
      <c r="L72" s="359"/>
      <c r="M72" s="359">
        <f>M64+M68</f>
        <v>0</v>
      </c>
      <c r="N72" s="359"/>
      <c r="O72" s="359">
        <f>O64+O68</f>
        <v>0</v>
      </c>
      <c r="P72" s="486"/>
    </row>
    <row r="73" spans="1:17" ht="23.25" customHeight="1" thickBot="1" x14ac:dyDescent="0.25">
      <c r="A73" s="363"/>
      <c r="B73" s="364"/>
      <c r="C73" s="356" t="s">
        <v>245</v>
      </c>
      <c r="D73" s="357"/>
      <c r="E73" s="349">
        <f>E65+E69</f>
        <v>0</v>
      </c>
      <c r="F73" s="349"/>
      <c r="G73" s="349">
        <f>G65+G69</f>
        <v>0</v>
      </c>
      <c r="H73" s="349"/>
      <c r="I73" s="349">
        <f>I65+I69</f>
        <v>0</v>
      </c>
      <c r="J73" s="349"/>
      <c r="K73" s="349">
        <f>K65+K69</f>
        <v>0</v>
      </c>
      <c r="L73" s="349"/>
      <c r="M73" s="349">
        <f>M65+M69</f>
        <v>0</v>
      </c>
      <c r="N73" s="349"/>
      <c r="O73" s="349">
        <f>O65+O69</f>
        <v>0</v>
      </c>
      <c r="P73" s="497"/>
    </row>
    <row r="74" spans="1:17" ht="23.25" customHeight="1" thickBot="1" x14ac:dyDescent="0.25">
      <c r="A74" s="365"/>
      <c r="B74" s="366"/>
      <c r="C74" s="350" t="s">
        <v>108</v>
      </c>
      <c r="D74" s="351"/>
      <c r="E74" s="281">
        <f>E66+E70</f>
        <v>0</v>
      </c>
      <c r="F74" s="281"/>
      <c r="G74" s="281">
        <f>G66+G70</f>
        <v>0</v>
      </c>
      <c r="H74" s="281"/>
      <c r="I74" s="281">
        <f>I66+I70</f>
        <v>0</v>
      </c>
      <c r="J74" s="281"/>
      <c r="K74" s="281">
        <f>K66+K70</f>
        <v>0</v>
      </c>
      <c r="L74" s="281"/>
      <c r="M74" s="281">
        <f>M66+M70</f>
        <v>0</v>
      </c>
      <c r="N74" s="281"/>
      <c r="O74" s="281">
        <f>O66+O70</f>
        <v>0</v>
      </c>
      <c r="P74" s="499"/>
    </row>
    <row r="75" spans="1:17" ht="27" customHeight="1" x14ac:dyDescent="0.2">
      <c r="A75" s="186" t="s">
        <v>500</v>
      </c>
    </row>
    <row r="76" spans="1:17" ht="29.25" customHeight="1" x14ac:dyDescent="0.2">
      <c r="A76" s="164" t="s">
        <v>31</v>
      </c>
    </row>
    <row r="77" spans="1:17" ht="13.5" thickBot="1" x14ac:dyDescent="0.25">
      <c r="A77" s="166" t="s">
        <v>112</v>
      </c>
    </row>
    <row r="78" spans="1:17" ht="75" customHeight="1" x14ac:dyDescent="0.2">
      <c r="A78" s="2" t="s">
        <v>40</v>
      </c>
      <c r="B78" s="286" t="s">
        <v>139</v>
      </c>
      <c r="C78" s="286"/>
      <c r="D78" s="286"/>
      <c r="E78" s="286"/>
      <c r="F78" s="286"/>
      <c r="G78" s="286"/>
      <c r="H78" s="286"/>
      <c r="I78" s="286"/>
      <c r="J78" s="286"/>
      <c r="K78" s="286"/>
      <c r="L78" s="286"/>
      <c r="M78" s="286"/>
      <c r="N78" s="286"/>
      <c r="O78" s="287"/>
      <c r="P78" s="297"/>
      <c r="Q78" s="298"/>
    </row>
    <row r="79" spans="1:17" ht="50.25" customHeight="1" x14ac:dyDescent="0.2">
      <c r="A79" s="3" t="s">
        <v>4</v>
      </c>
      <c r="B79" s="242" t="s">
        <v>140</v>
      </c>
      <c r="C79" s="242"/>
      <c r="D79" s="242"/>
      <c r="E79" s="242"/>
      <c r="F79" s="242"/>
      <c r="G79" s="242"/>
      <c r="H79" s="242"/>
      <c r="I79" s="242"/>
      <c r="J79" s="242"/>
      <c r="K79" s="242"/>
      <c r="L79" s="242"/>
      <c r="M79" s="242"/>
      <c r="N79" s="242"/>
      <c r="O79" s="303"/>
      <c r="P79" s="262"/>
      <c r="Q79" s="263"/>
    </row>
    <row r="80" spans="1:17" ht="81.650000000000006" customHeight="1" x14ac:dyDescent="0.2">
      <c r="A80" s="180" t="s">
        <v>6</v>
      </c>
      <c r="B80" s="321" t="s">
        <v>193</v>
      </c>
      <c r="C80" s="321"/>
      <c r="D80" s="321"/>
      <c r="E80" s="321"/>
      <c r="F80" s="321"/>
      <c r="G80" s="321"/>
      <c r="H80" s="321"/>
      <c r="I80" s="321"/>
      <c r="J80" s="321"/>
      <c r="K80" s="321"/>
      <c r="L80" s="321"/>
      <c r="M80" s="321"/>
      <c r="N80" s="321"/>
      <c r="O80" s="322"/>
      <c r="P80" s="235"/>
      <c r="Q80" s="236"/>
    </row>
    <row r="81" spans="1:17" ht="52.5" customHeight="1" x14ac:dyDescent="0.2">
      <c r="A81" s="3" t="s">
        <v>194</v>
      </c>
      <c r="B81" s="321" t="s">
        <v>196</v>
      </c>
      <c r="C81" s="321"/>
      <c r="D81" s="321"/>
      <c r="E81" s="321"/>
      <c r="F81" s="321"/>
      <c r="G81" s="321"/>
      <c r="H81" s="321"/>
      <c r="I81" s="321"/>
      <c r="J81" s="321"/>
      <c r="K81" s="321"/>
      <c r="L81" s="321"/>
      <c r="M81" s="321"/>
      <c r="N81" s="321"/>
      <c r="O81" s="322"/>
      <c r="P81" s="235"/>
      <c r="Q81" s="236"/>
    </row>
    <row r="82" spans="1:17" ht="169.5" customHeight="1" thickBot="1" x14ac:dyDescent="0.25">
      <c r="A82" s="4" t="s">
        <v>195</v>
      </c>
      <c r="B82" s="401" t="s">
        <v>538</v>
      </c>
      <c r="C82" s="401"/>
      <c r="D82" s="401"/>
      <c r="E82" s="401"/>
      <c r="F82" s="401"/>
      <c r="G82" s="401"/>
      <c r="H82" s="401"/>
      <c r="I82" s="401"/>
      <c r="J82" s="401"/>
      <c r="K82" s="401"/>
      <c r="L82" s="401"/>
      <c r="M82" s="401"/>
      <c r="N82" s="401"/>
      <c r="O82" s="402"/>
      <c r="P82" s="264"/>
      <c r="Q82" s="234"/>
    </row>
    <row r="83" spans="1:17" ht="27" customHeight="1" x14ac:dyDescent="0.2"/>
    <row r="84" spans="1:17" ht="13.5" thickBot="1" x14ac:dyDescent="0.25">
      <c r="A84" s="166" t="s">
        <v>32</v>
      </c>
    </row>
    <row r="85" spans="1:17" ht="30" customHeight="1" thickBot="1" x14ac:dyDescent="0.25">
      <c r="A85" s="185" t="s">
        <v>40</v>
      </c>
      <c r="B85" s="449" t="s">
        <v>61</v>
      </c>
      <c r="C85" s="449"/>
      <c r="D85" s="449"/>
      <c r="E85" s="449"/>
      <c r="F85" s="449"/>
      <c r="G85" s="449"/>
      <c r="H85" s="449"/>
      <c r="I85" s="449"/>
      <c r="J85" s="449"/>
      <c r="K85" s="449"/>
      <c r="L85" s="449"/>
      <c r="M85" s="449"/>
      <c r="N85" s="449"/>
      <c r="O85" s="450"/>
      <c r="P85" s="438"/>
      <c r="Q85" s="439"/>
    </row>
    <row r="86" spans="1:17" ht="26.25" customHeight="1" x14ac:dyDescent="0.2"/>
    <row r="87" spans="1:17" ht="13.5" thickBot="1" x14ac:dyDescent="0.25">
      <c r="A87" s="166" t="s">
        <v>161</v>
      </c>
    </row>
    <row r="88" spans="1:17" ht="60" customHeight="1" thickBot="1" x14ac:dyDescent="0.25">
      <c r="A88" s="185" t="s">
        <v>5</v>
      </c>
      <c r="B88" s="449" t="s">
        <v>162</v>
      </c>
      <c r="C88" s="449"/>
      <c r="D88" s="449"/>
      <c r="E88" s="449"/>
      <c r="F88" s="449"/>
      <c r="G88" s="449"/>
      <c r="H88" s="449"/>
      <c r="I88" s="449"/>
      <c r="J88" s="449"/>
      <c r="K88" s="449"/>
      <c r="L88" s="449"/>
      <c r="M88" s="449"/>
      <c r="N88" s="449"/>
      <c r="O88" s="450"/>
      <c r="P88" s="438"/>
      <c r="Q88" s="439"/>
    </row>
    <row r="89" spans="1:17" ht="17.25" customHeight="1" x14ac:dyDescent="0.2"/>
    <row r="90" spans="1:17" ht="13.5" thickBot="1" x14ac:dyDescent="0.25">
      <c r="A90" s="166" t="s">
        <v>163</v>
      </c>
    </row>
    <row r="91" spans="1:17" ht="45" customHeight="1" thickBot="1" x14ac:dyDescent="0.25">
      <c r="A91" s="185" t="s">
        <v>40</v>
      </c>
      <c r="B91" s="449" t="s">
        <v>62</v>
      </c>
      <c r="C91" s="449"/>
      <c r="D91" s="449"/>
      <c r="E91" s="449"/>
      <c r="F91" s="449"/>
      <c r="G91" s="449"/>
      <c r="H91" s="449"/>
      <c r="I91" s="449"/>
      <c r="J91" s="449"/>
      <c r="K91" s="449"/>
      <c r="L91" s="449"/>
      <c r="M91" s="449"/>
      <c r="N91" s="449"/>
      <c r="O91" s="450"/>
      <c r="P91" s="438"/>
      <c r="Q91" s="439"/>
    </row>
    <row r="92" spans="1:17" ht="29.25" customHeight="1" x14ac:dyDescent="0.2"/>
    <row r="93" spans="1:17" ht="13.5" thickBot="1" x14ac:dyDescent="0.25">
      <c r="A93" s="166" t="s">
        <v>164</v>
      </c>
    </row>
    <row r="94" spans="1:17" ht="45" customHeight="1" x14ac:dyDescent="0.2">
      <c r="A94" s="2" t="s">
        <v>40</v>
      </c>
      <c r="B94" s="286" t="s">
        <v>63</v>
      </c>
      <c r="C94" s="286"/>
      <c r="D94" s="286"/>
      <c r="E94" s="286"/>
      <c r="F94" s="286"/>
      <c r="G94" s="286"/>
      <c r="H94" s="286"/>
      <c r="I94" s="286"/>
      <c r="J94" s="286"/>
      <c r="K94" s="286"/>
      <c r="L94" s="286"/>
      <c r="M94" s="286"/>
      <c r="N94" s="286"/>
      <c r="O94" s="287"/>
      <c r="P94" s="268"/>
      <c r="Q94" s="269"/>
    </row>
    <row r="95" spans="1:17" ht="75" customHeight="1" x14ac:dyDescent="0.2">
      <c r="A95" s="3" t="s">
        <v>41</v>
      </c>
      <c r="B95" s="242" t="s">
        <v>64</v>
      </c>
      <c r="C95" s="242"/>
      <c r="D95" s="242"/>
      <c r="E95" s="242"/>
      <c r="F95" s="242"/>
      <c r="G95" s="242"/>
      <c r="H95" s="242"/>
      <c r="I95" s="242"/>
      <c r="J95" s="242"/>
      <c r="K95" s="242"/>
      <c r="L95" s="242"/>
      <c r="M95" s="242"/>
      <c r="N95" s="242"/>
      <c r="O95" s="303"/>
      <c r="P95" s="299"/>
      <c r="Q95" s="300"/>
    </row>
    <row r="96" spans="1:17" ht="45" customHeight="1" thickBot="1" x14ac:dyDescent="0.25">
      <c r="A96" s="4" t="s">
        <v>42</v>
      </c>
      <c r="B96" s="401" t="s">
        <v>65</v>
      </c>
      <c r="C96" s="401"/>
      <c r="D96" s="401"/>
      <c r="E96" s="401"/>
      <c r="F96" s="401"/>
      <c r="G96" s="401"/>
      <c r="H96" s="401"/>
      <c r="I96" s="401"/>
      <c r="J96" s="401"/>
      <c r="K96" s="401"/>
      <c r="L96" s="401"/>
      <c r="M96" s="401"/>
      <c r="N96" s="401"/>
      <c r="O96" s="402"/>
      <c r="P96" s="312"/>
      <c r="Q96" s="313"/>
    </row>
    <row r="97" spans="1:17" ht="27" customHeight="1" x14ac:dyDescent="0.2"/>
    <row r="98" spans="1:17" ht="13.5" thickBot="1" x14ac:dyDescent="0.25">
      <c r="A98" s="166" t="s">
        <v>170</v>
      </c>
    </row>
    <row r="99" spans="1:17" ht="45" customHeight="1" thickBot="1" x14ac:dyDescent="0.25">
      <c r="A99" s="185" t="s">
        <v>40</v>
      </c>
      <c r="B99" s="449" t="s">
        <v>539</v>
      </c>
      <c r="C99" s="449"/>
      <c r="D99" s="449"/>
      <c r="E99" s="449"/>
      <c r="F99" s="449"/>
      <c r="G99" s="449"/>
      <c r="H99" s="449"/>
      <c r="I99" s="449"/>
      <c r="J99" s="449"/>
      <c r="K99" s="449"/>
      <c r="L99" s="449"/>
      <c r="M99" s="449"/>
      <c r="N99" s="449"/>
      <c r="O99" s="450"/>
      <c r="P99" s="272"/>
      <c r="Q99" s="273"/>
    </row>
    <row r="100" spans="1:17" ht="24.75" customHeight="1" x14ac:dyDescent="0.2"/>
    <row r="101" spans="1:17" ht="13.5" customHeight="1" thickBot="1" x14ac:dyDescent="0.25">
      <c r="A101" s="206" t="s">
        <v>171</v>
      </c>
    </row>
    <row r="102" spans="1:17" ht="48" customHeight="1" thickBot="1" x14ac:dyDescent="0.25">
      <c r="A102" s="185" t="s">
        <v>40</v>
      </c>
      <c r="B102" s="507" t="s">
        <v>113</v>
      </c>
      <c r="C102" s="507"/>
      <c r="D102" s="507"/>
      <c r="E102" s="507"/>
      <c r="F102" s="507"/>
      <c r="G102" s="507"/>
      <c r="H102" s="507"/>
      <c r="I102" s="507"/>
      <c r="J102" s="507"/>
      <c r="K102" s="507"/>
      <c r="L102" s="507"/>
      <c r="M102" s="507"/>
      <c r="N102" s="507"/>
      <c r="O102" s="508"/>
      <c r="P102" s="272"/>
      <c r="Q102" s="273"/>
    </row>
    <row r="103" spans="1:17" ht="27" customHeight="1" x14ac:dyDescent="0.2"/>
    <row r="104" spans="1:17" ht="13.5" thickBot="1" x14ac:dyDescent="0.25">
      <c r="A104" s="166" t="s">
        <v>172</v>
      </c>
    </row>
    <row r="105" spans="1:17" ht="75" customHeight="1" thickBot="1" x14ac:dyDescent="0.25">
      <c r="A105" s="185" t="s">
        <v>40</v>
      </c>
      <c r="B105" s="449" t="s">
        <v>66</v>
      </c>
      <c r="C105" s="449"/>
      <c r="D105" s="449"/>
      <c r="E105" s="449"/>
      <c r="F105" s="449"/>
      <c r="G105" s="449"/>
      <c r="H105" s="449"/>
      <c r="I105" s="449"/>
      <c r="J105" s="449"/>
      <c r="K105" s="449"/>
      <c r="L105" s="449"/>
      <c r="M105" s="449"/>
      <c r="N105" s="449"/>
      <c r="O105" s="450"/>
      <c r="P105" s="272"/>
      <c r="Q105" s="273"/>
    </row>
    <row r="106" spans="1:17" ht="27.75" customHeight="1" x14ac:dyDescent="0.2"/>
    <row r="107" spans="1:17" ht="13.5" thickBot="1" x14ac:dyDescent="0.25">
      <c r="A107" s="166" t="s">
        <v>197</v>
      </c>
    </row>
    <row r="108" spans="1:17" ht="45" customHeight="1" x14ac:dyDescent="0.2">
      <c r="A108" s="2" t="s">
        <v>5</v>
      </c>
      <c r="B108" s="286" t="s">
        <v>142</v>
      </c>
      <c r="C108" s="286"/>
      <c r="D108" s="286"/>
      <c r="E108" s="286"/>
      <c r="F108" s="286"/>
      <c r="G108" s="286"/>
      <c r="H108" s="286"/>
      <c r="I108" s="286"/>
      <c r="J108" s="286"/>
      <c r="K108" s="286"/>
      <c r="L108" s="286"/>
      <c r="M108" s="286"/>
      <c r="N108" s="286"/>
      <c r="O108" s="287"/>
      <c r="P108" s="268"/>
      <c r="Q108" s="269"/>
    </row>
    <row r="109" spans="1:17" ht="45" customHeight="1" x14ac:dyDescent="0.2">
      <c r="A109" s="3" t="s">
        <v>4</v>
      </c>
      <c r="B109" s="242" t="s">
        <v>67</v>
      </c>
      <c r="C109" s="242"/>
      <c r="D109" s="242"/>
      <c r="E109" s="242"/>
      <c r="F109" s="242"/>
      <c r="G109" s="242"/>
      <c r="H109" s="242"/>
      <c r="I109" s="242"/>
      <c r="J109" s="242"/>
      <c r="K109" s="242"/>
      <c r="L109" s="242"/>
      <c r="M109" s="242"/>
      <c r="N109" s="242"/>
      <c r="O109" s="303"/>
      <c r="P109" s="299"/>
      <c r="Q109" s="300"/>
    </row>
    <row r="110" spans="1:17" ht="60" customHeight="1" x14ac:dyDescent="0.2">
      <c r="A110" s="3" t="s">
        <v>198</v>
      </c>
      <c r="B110" s="242" t="s">
        <v>68</v>
      </c>
      <c r="C110" s="242"/>
      <c r="D110" s="242"/>
      <c r="E110" s="242"/>
      <c r="F110" s="242"/>
      <c r="G110" s="242"/>
      <c r="H110" s="242"/>
      <c r="I110" s="242"/>
      <c r="J110" s="242"/>
      <c r="K110" s="242"/>
      <c r="L110" s="242"/>
      <c r="M110" s="242"/>
      <c r="N110" s="242"/>
      <c r="O110" s="303"/>
      <c r="P110" s="299"/>
      <c r="Q110" s="300"/>
    </row>
    <row r="111" spans="1:17" ht="75" customHeight="1" x14ac:dyDescent="0.2">
      <c r="A111" s="3" t="s">
        <v>43</v>
      </c>
      <c r="B111" s="242" t="s">
        <v>114</v>
      </c>
      <c r="C111" s="242"/>
      <c r="D111" s="242"/>
      <c r="E111" s="242"/>
      <c r="F111" s="242"/>
      <c r="G111" s="242"/>
      <c r="H111" s="242"/>
      <c r="I111" s="242"/>
      <c r="J111" s="242"/>
      <c r="K111" s="242"/>
      <c r="L111" s="242"/>
      <c r="M111" s="242"/>
      <c r="N111" s="242"/>
      <c r="O111" s="303"/>
      <c r="P111" s="299"/>
      <c r="Q111" s="300"/>
    </row>
    <row r="112" spans="1:17" ht="60" customHeight="1" x14ac:dyDescent="0.2">
      <c r="A112" s="3" t="s">
        <v>44</v>
      </c>
      <c r="B112" s="242" t="s">
        <v>130</v>
      </c>
      <c r="C112" s="242"/>
      <c r="D112" s="242"/>
      <c r="E112" s="242"/>
      <c r="F112" s="242"/>
      <c r="G112" s="242"/>
      <c r="H112" s="242"/>
      <c r="I112" s="242"/>
      <c r="J112" s="242"/>
      <c r="K112" s="242"/>
      <c r="L112" s="242"/>
      <c r="M112" s="242"/>
      <c r="N112" s="242"/>
      <c r="O112" s="303"/>
      <c r="P112" s="299"/>
      <c r="Q112" s="300"/>
    </row>
    <row r="113" spans="1:17" ht="60" customHeight="1" x14ac:dyDescent="0.2">
      <c r="A113" s="3" t="s">
        <v>69</v>
      </c>
      <c r="B113" s="242" t="s">
        <v>115</v>
      </c>
      <c r="C113" s="242"/>
      <c r="D113" s="242"/>
      <c r="E113" s="242"/>
      <c r="F113" s="242"/>
      <c r="G113" s="242"/>
      <c r="H113" s="242"/>
      <c r="I113" s="242"/>
      <c r="J113" s="242"/>
      <c r="K113" s="242"/>
      <c r="L113" s="242"/>
      <c r="M113" s="242"/>
      <c r="N113" s="242"/>
      <c r="O113" s="303"/>
      <c r="P113" s="299"/>
      <c r="Q113" s="300"/>
    </row>
    <row r="114" spans="1:17" ht="60" customHeight="1" x14ac:dyDescent="0.2">
      <c r="A114" s="3" t="s">
        <v>122</v>
      </c>
      <c r="B114" s="242" t="s">
        <v>116</v>
      </c>
      <c r="C114" s="242"/>
      <c r="D114" s="242"/>
      <c r="E114" s="242"/>
      <c r="F114" s="242"/>
      <c r="G114" s="242"/>
      <c r="H114" s="242"/>
      <c r="I114" s="242"/>
      <c r="J114" s="242"/>
      <c r="K114" s="242"/>
      <c r="L114" s="242"/>
      <c r="M114" s="242"/>
      <c r="N114" s="242"/>
      <c r="O114" s="303"/>
      <c r="P114" s="299"/>
      <c r="Q114" s="300"/>
    </row>
    <row r="115" spans="1:17" ht="57" customHeight="1" x14ac:dyDescent="0.2">
      <c r="A115" s="3" t="s">
        <v>123</v>
      </c>
      <c r="B115" s="242" t="s">
        <v>117</v>
      </c>
      <c r="C115" s="242"/>
      <c r="D115" s="242"/>
      <c r="E115" s="242"/>
      <c r="F115" s="242"/>
      <c r="G115" s="242"/>
      <c r="H115" s="242"/>
      <c r="I115" s="242"/>
      <c r="J115" s="242"/>
      <c r="K115" s="242"/>
      <c r="L115" s="242"/>
      <c r="M115" s="242"/>
      <c r="N115" s="242"/>
      <c r="O115" s="303"/>
      <c r="P115" s="299"/>
      <c r="Q115" s="300"/>
    </row>
    <row r="116" spans="1:17" ht="62.25" customHeight="1" x14ac:dyDescent="0.2">
      <c r="A116" s="3" t="s">
        <v>124</v>
      </c>
      <c r="B116" s="242" t="s">
        <v>131</v>
      </c>
      <c r="C116" s="242"/>
      <c r="D116" s="242"/>
      <c r="E116" s="242"/>
      <c r="F116" s="242"/>
      <c r="G116" s="242"/>
      <c r="H116" s="242"/>
      <c r="I116" s="242"/>
      <c r="J116" s="242"/>
      <c r="K116" s="242"/>
      <c r="L116" s="242"/>
      <c r="M116" s="242"/>
      <c r="N116" s="242"/>
      <c r="O116" s="303"/>
      <c r="P116" s="299"/>
      <c r="Q116" s="300"/>
    </row>
    <row r="117" spans="1:17" ht="53.25" customHeight="1" thickBot="1" x14ac:dyDescent="0.25">
      <c r="A117" s="207" t="s">
        <v>125</v>
      </c>
      <c r="B117" s="372" t="s">
        <v>126</v>
      </c>
      <c r="C117" s="372"/>
      <c r="D117" s="372"/>
      <c r="E117" s="372"/>
      <c r="F117" s="372"/>
      <c r="G117" s="372"/>
      <c r="H117" s="372"/>
      <c r="I117" s="372"/>
      <c r="J117" s="372"/>
      <c r="K117" s="372"/>
      <c r="L117" s="372"/>
      <c r="M117" s="372"/>
      <c r="N117" s="372"/>
      <c r="O117" s="373"/>
      <c r="P117" s="310"/>
      <c r="Q117" s="311"/>
    </row>
    <row r="118" spans="1:17" ht="27" customHeight="1" x14ac:dyDescent="0.2"/>
    <row r="119" spans="1:17" ht="13.5" thickBot="1" x14ac:dyDescent="0.25">
      <c r="A119" s="166" t="s">
        <v>173</v>
      </c>
    </row>
    <row r="120" spans="1:17" ht="75" customHeight="1" x14ac:dyDescent="0.2">
      <c r="A120" s="2" t="s">
        <v>40</v>
      </c>
      <c r="B120" s="455" t="s">
        <v>521</v>
      </c>
      <c r="C120" s="455"/>
      <c r="D120" s="455"/>
      <c r="E120" s="455"/>
      <c r="F120" s="455"/>
      <c r="G120" s="455"/>
      <c r="H120" s="455"/>
      <c r="I120" s="455"/>
      <c r="J120" s="455"/>
      <c r="K120" s="455"/>
      <c r="L120" s="455"/>
      <c r="M120" s="455"/>
      <c r="N120" s="455"/>
      <c r="O120" s="456"/>
      <c r="P120" s="268"/>
      <c r="Q120" s="269"/>
    </row>
    <row r="121" spans="1:17" ht="60" customHeight="1" thickBot="1" x14ac:dyDescent="0.25">
      <c r="A121" s="4" t="s">
        <v>41</v>
      </c>
      <c r="B121" s="316" t="s">
        <v>522</v>
      </c>
      <c r="C121" s="316"/>
      <c r="D121" s="316"/>
      <c r="E121" s="316"/>
      <c r="F121" s="316"/>
      <c r="G121" s="316"/>
      <c r="H121" s="316"/>
      <c r="I121" s="316"/>
      <c r="J121" s="316"/>
      <c r="K121" s="316"/>
      <c r="L121" s="316"/>
      <c r="M121" s="316"/>
      <c r="N121" s="316"/>
      <c r="O121" s="317"/>
      <c r="P121" s="312"/>
      <c r="Q121" s="313"/>
    </row>
    <row r="122" spans="1:17" ht="24.75" customHeight="1" x14ac:dyDescent="0.2"/>
    <row r="123" spans="1:17" ht="13.5" thickBot="1" x14ac:dyDescent="0.25">
      <c r="A123" s="166" t="s">
        <v>174</v>
      </c>
    </row>
    <row r="124" spans="1:17" ht="60" customHeight="1" thickBot="1" x14ac:dyDescent="0.25">
      <c r="A124" s="185" t="s">
        <v>40</v>
      </c>
      <c r="B124" s="449" t="s">
        <v>71</v>
      </c>
      <c r="C124" s="449"/>
      <c r="D124" s="449"/>
      <c r="E124" s="449"/>
      <c r="F124" s="449"/>
      <c r="G124" s="449"/>
      <c r="H124" s="449"/>
      <c r="I124" s="449"/>
      <c r="J124" s="449"/>
      <c r="K124" s="449"/>
      <c r="L124" s="449"/>
      <c r="M124" s="449"/>
      <c r="N124" s="449"/>
      <c r="O124" s="450"/>
      <c r="P124" s="272"/>
      <c r="Q124" s="273"/>
    </row>
    <row r="125" spans="1:17" ht="24" customHeight="1" x14ac:dyDescent="0.2"/>
    <row r="126" spans="1:17" ht="13.5" thickBot="1" x14ac:dyDescent="0.25">
      <c r="A126" s="166" t="s">
        <v>175</v>
      </c>
    </row>
    <row r="127" spans="1:17" ht="35.15" customHeight="1" x14ac:dyDescent="0.2">
      <c r="A127" s="280" t="s">
        <v>46</v>
      </c>
      <c r="B127" s="256" t="s">
        <v>72</v>
      </c>
      <c r="C127" s="256"/>
      <c r="D127" s="256"/>
      <c r="E127" s="256"/>
      <c r="F127" s="256"/>
      <c r="G127" s="256"/>
      <c r="H127" s="256"/>
      <c r="I127" s="256"/>
      <c r="J127" s="256"/>
      <c r="K127" s="256"/>
      <c r="L127" s="256"/>
      <c r="M127" s="256"/>
      <c r="N127" s="256"/>
      <c r="O127" s="265"/>
      <c r="P127" s="306"/>
      <c r="Q127" s="307"/>
    </row>
    <row r="128" spans="1:17" ht="30" customHeight="1" x14ac:dyDescent="0.2">
      <c r="A128" s="251"/>
      <c r="B128" s="509" t="s">
        <v>73</v>
      </c>
      <c r="C128" s="510"/>
      <c r="D128" s="510"/>
      <c r="E128" s="510"/>
      <c r="F128" s="510"/>
      <c r="G128" s="510"/>
      <c r="H128" s="510"/>
      <c r="I128" s="510"/>
      <c r="J128" s="510"/>
      <c r="K128" s="510"/>
      <c r="L128" s="510"/>
      <c r="M128" s="510"/>
      <c r="N128" s="510"/>
      <c r="O128" s="511"/>
      <c r="P128" s="308"/>
      <c r="Q128" s="309"/>
    </row>
    <row r="129" spans="1:17" ht="31.75" customHeight="1" thickBot="1" x14ac:dyDescent="0.25">
      <c r="A129" s="252"/>
      <c r="B129" s="512" t="s">
        <v>53</v>
      </c>
      <c r="C129" s="513"/>
      <c r="D129" s="513"/>
      <c r="E129" s="513"/>
      <c r="F129" s="513"/>
      <c r="G129" s="513"/>
      <c r="H129" s="513"/>
      <c r="I129" s="513"/>
      <c r="J129" s="513"/>
      <c r="K129" s="513"/>
      <c r="L129" s="513"/>
      <c r="M129" s="513"/>
      <c r="N129" s="513"/>
      <c r="O129" s="514"/>
      <c r="P129" s="310"/>
      <c r="Q129" s="311"/>
    </row>
    <row r="130" spans="1:17" ht="27" customHeight="1" x14ac:dyDescent="0.2"/>
    <row r="131" spans="1:17" ht="13.5" thickBot="1" x14ac:dyDescent="0.25">
      <c r="A131" s="166" t="s">
        <v>176</v>
      </c>
    </row>
    <row r="132" spans="1:17" ht="35.15" customHeight="1" thickBot="1" x14ac:dyDescent="0.25">
      <c r="A132" s="288" t="s">
        <v>40</v>
      </c>
      <c r="B132" s="257" t="s">
        <v>540</v>
      </c>
      <c r="C132" s="314"/>
      <c r="D132" s="314"/>
      <c r="E132" s="314"/>
      <c r="F132" s="314"/>
      <c r="G132" s="314"/>
      <c r="H132" s="314"/>
      <c r="I132" s="314"/>
      <c r="J132" s="314"/>
      <c r="K132" s="314"/>
      <c r="L132" s="314"/>
      <c r="M132" s="314"/>
      <c r="N132" s="314"/>
      <c r="O132" s="314"/>
      <c r="P132" s="314"/>
      <c r="Q132" s="315"/>
    </row>
    <row r="133" spans="1:17" ht="18" customHeight="1" x14ac:dyDescent="0.2">
      <c r="A133" s="289"/>
      <c r="B133" s="208"/>
      <c r="C133" s="209" t="s">
        <v>50</v>
      </c>
      <c r="D133" s="210"/>
      <c r="E133" s="210"/>
      <c r="F133" s="210"/>
      <c r="G133" s="210"/>
      <c r="H133" s="210"/>
      <c r="I133" s="210"/>
      <c r="J133" s="210"/>
      <c r="K133" s="210"/>
      <c r="L133" s="210"/>
      <c r="M133" s="210"/>
      <c r="N133" s="210"/>
      <c r="O133" s="210"/>
      <c r="P133" s="297"/>
      <c r="Q133" s="298"/>
    </row>
    <row r="134" spans="1:17" ht="18" customHeight="1" x14ac:dyDescent="0.2">
      <c r="A134" s="289"/>
      <c r="B134" s="211"/>
      <c r="C134" s="209" t="s">
        <v>51</v>
      </c>
      <c r="D134" s="210"/>
      <c r="E134" s="210"/>
      <c r="F134" s="210"/>
      <c r="G134" s="210"/>
      <c r="H134" s="210"/>
      <c r="I134" s="210"/>
      <c r="J134" s="210"/>
      <c r="K134" s="210"/>
      <c r="L134" s="210"/>
      <c r="M134" s="210"/>
      <c r="N134" s="210"/>
      <c r="O134" s="210"/>
      <c r="P134" s="262"/>
      <c r="Q134" s="263"/>
    </row>
    <row r="135" spans="1:17" ht="18" customHeight="1" x14ac:dyDescent="0.2">
      <c r="A135" s="289"/>
      <c r="B135" s="211"/>
      <c r="C135" s="209" t="s">
        <v>33</v>
      </c>
      <c r="D135" s="210"/>
      <c r="E135" s="210"/>
      <c r="F135" s="210"/>
      <c r="G135" s="210"/>
      <c r="H135" s="210"/>
      <c r="I135" s="210"/>
      <c r="J135" s="210"/>
      <c r="K135" s="210"/>
      <c r="L135" s="210"/>
      <c r="M135" s="210"/>
      <c r="N135" s="210"/>
      <c r="O135" s="210"/>
      <c r="P135" s="262"/>
      <c r="Q135" s="263"/>
    </row>
    <row r="136" spans="1:17" ht="36" customHeight="1" x14ac:dyDescent="0.2">
      <c r="A136" s="289"/>
      <c r="B136" s="211"/>
      <c r="C136" s="495" t="s">
        <v>74</v>
      </c>
      <c r="D136" s="496"/>
      <c r="E136" s="496"/>
      <c r="F136" s="496"/>
      <c r="G136" s="496"/>
      <c r="H136" s="496"/>
      <c r="I136" s="496"/>
      <c r="J136" s="496"/>
      <c r="K136" s="496"/>
      <c r="L136" s="496"/>
      <c r="M136" s="496"/>
      <c r="N136" s="496"/>
      <c r="O136" s="496"/>
      <c r="P136" s="262"/>
      <c r="Q136" s="263"/>
    </row>
    <row r="137" spans="1:17" ht="18" customHeight="1" x14ac:dyDescent="0.2">
      <c r="A137" s="289"/>
      <c r="B137" s="211"/>
      <c r="C137" s="209" t="s">
        <v>34</v>
      </c>
      <c r="D137" s="210"/>
      <c r="E137" s="210"/>
      <c r="F137" s="210"/>
      <c r="G137" s="210"/>
      <c r="H137" s="210"/>
      <c r="I137" s="210"/>
      <c r="J137" s="210"/>
      <c r="K137" s="210"/>
      <c r="L137" s="210"/>
      <c r="M137" s="210"/>
      <c r="N137" s="210"/>
      <c r="O137" s="210"/>
      <c r="P137" s="262"/>
      <c r="Q137" s="263"/>
    </row>
    <row r="138" spans="1:17" ht="21" customHeight="1" x14ac:dyDescent="0.2">
      <c r="A138" s="289"/>
      <c r="B138" s="211"/>
      <c r="C138" s="260" t="s">
        <v>203</v>
      </c>
      <c r="D138" s="453"/>
      <c r="E138" s="453"/>
      <c r="F138" s="453"/>
      <c r="G138" s="453"/>
      <c r="H138" s="453"/>
      <c r="I138" s="453"/>
      <c r="J138" s="453"/>
      <c r="K138" s="453"/>
      <c r="L138" s="453"/>
      <c r="M138" s="453"/>
      <c r="N138" s="453"/>
      <c r="O138" s="454"/>
      <c r="P138" s="262"/>
      <c r="Q138" s="263"/>
    </row>
    <row r="139" spans="1:17" ht="33" customHeight="1" thickBot="1" x14ac:dyDescent="0.25">
      <c r="A139" s="290"/>
      <c r="B139" s="212"/>
      <c r="C139" s="318" t="s">
        <v>165</v>
      </c>
      <c r="D139" s="319"/>
      <c r="E139" s="319"/>
      <c r="F139" s="319"/>
      <c r="G139" s="319"/>
      <c r="H139" s="319"/>
      <c r="I139" s="319"/>
      <c r="J139" s="319"/>
      <c r="K139" s="319"/>
      <c r="L139" s="319"/>
      <c r="M139" s="319"/>
      <c r="N139" s="319"/>
      <c r="O139" s="320"/>
      <c r="P139" s="264"/>
      <c r="Q139" s="234"/>
    </row>
    <row r="140" spans="1:17" ht="27" customHeight="1" x14ac:dyDescent="0.2"/>
    <row r="141" spans="1:17" ht="13.5" thickBot="1" x14ac:dyDescent="0.25">
      <c r="A141" s="166" t="s">
        <v>177</v>
      </c>
    </row>
    <row r="142" spans="1:17" ht="75" customHeight="1" x14ac:dyDescent="0.2">
      <c r="A142" s="2" t="s">
        <v>40</v>
      </c>
      <c r="B142" s="286" t="s">
        <v>541</v>
      </c>
      <c r="C142" s="286"/>
      <c r="D142" s="286"/>
      <c r="E142" s="286"/>
      <c r="F142" s="286"/>
      <c r="G142" s="286"/>
      <c r="H142" s="286"/>
      <c r="I142" s="286"/>
      <c r="J142" s="286"/>
      <c r="K142" s="286"/>
      <c r="L142" s="286"/>
      <c r="M142" s="286"/>
      <c r="N142" s="286"/>
      <c r="O142" s="287"/>
      <c r="P142" s="268"/>
      <c r="Q142" s="269"/>
    </row>
    <row r="143" spans="1:17" ht="60" customHeight="1" x14ac:dyDescent="0.2">
      <c r="A143" s="3" t="s">
        <v>41</v>
      </c>
      <c r="B143" s="242" t="s">
        <v>75</v>
      </c>
      <c r="C143" s="242"/>
      <c r="D143" s="242"/>
      <c r="E143" s="242"/>
      <c r="F143" s="242"/>
      <c r="G143" s="242"/>
      <c r="H143" s="242"/>
      <c r="I143" s="242"/>
      <c r="J143" s="242"/>
      <c r="K143" s="242"/>
      <c r="L143" s="242"/>
      <c r="M143" s="242"/>
      <c r="N143" s="242"/>
      <c r="O143" s="303"/>
      <c r="P143" s="299"/>
      <c r="Q143" s="300"/>
    </row>
    <row r="144" spans="1:17" ht="30" customHeight="1" x14ac:dyDescent="0.2">
      <c r="A144" s="180" t="s">
        <v>6</v>
      </c>
      <c r="B144" s="321" t="s">
        <v>204</v>
      </c>
      <c r="C144" s="321"/>
      <c r="D144" s="321"/>
      <c r="E144" s="321"/>
      <c r="F144" s="321"/>
      <c r="G144" s="321"/>
      <c r="H144" s="321"/>
      <c r="I144" s="321"/>
      <c r="J144" s="321"/>
      <c r="K144" s="321"/>
      <c r="L144" s="321"/>
      <c r="M144" s="321"/>
      <c r="N144" s="321"/>
      <c r="O144" s="322"/>
      <c r="P144" s="340"/>
      <c r="Q144" s="341"/>
    </row>
    <row r="145" spans="1:17" ht="30" customHeight="1" x14ac:dyDescent="0.2">
      <c r="A145" s="3" t="s">
        <v>194</v>
      </c>
      <c r="B145" s="242" t="s">
        <v>76</v>
      </c>
      <c r="C145" s="242"/>
      <c r="D145" s="242"/>
      <c r="E145" s="242"/>
      <c r="F145" s="242"/>
      <c r="G145" s="242"/>
      <c r="H145" s="242"/>
      <c r="I145" s="242"/>
      <c r="J145" s="242"/>
      <c r="K145" s="242"/>
      <c r="L145" s="242"/>
      <c r="M145" s="242"/>
      <c r="N145" s="242"/>
      <c r="O145" s="303"/>
      <c r="P145" s="299"/>
      <c r="Q145" s="300"/>
    </row>
    <row r="146" spans="1:17" ht="53.25" customHeight="1" thickBot="1" x14ac:dyDescent="0.25">
      <c r="A146" s="207" t="s">
        <v>195</v>
      </c>
      <c r="B146" s="457" t="s">
        <v>166</v>
      </c>
      <c r="C146" s="457"/>
      <c r="D146" s="457"/>
      <c r="E146" s="457"/>
      <c r="F146" s="457"/>
      <c r="G146" s="457"/>
      <c r="H146" s="457"/>
      <c r="I146" s="457"/>
      <c r="J146" s="457"/>
      <c r="K146" s="457"/>
      <c r="L146" s="457"/>
      <c r="M146" s="457"/>
      <c r="N146" s="457"/>
      <c r="O146" s="458"/>
      <c r="P146" s="310"/>
      <c r="Q146" s="311"/>
    </row>
    <row r="147" spans="1:17" ht="28.5" customHeight="1" x14ac:dyDescent="0.2"/>
    <row r="148" spans="1:17" ht="13.5" thickBot="1" x14ac:dyDescent="0.25">
      <c r="A148" s="166" t="s">
        <v>205</v>
      </c>
    </row>
    <row r="149" spans="1:17" ht="75" customHeight="1" x14ac:dyDescent="0.2">
      <c r="A149" s="2" t="s">
        <v>5</v>
      </c>
      <c r="B149" s="286" t="s">
        <v>167</v>
      </c>
      <c r="C149" s="286"/>
      <c r="D149" s="286"/>
      <c r="E149" s="286"/>
      <c r="F149" s="286"/>
      <c r="G149" s="286"/>
      <c r="H149" s="286"/>
      <c r="I149" s="286"/>
      <c r="J149" s="286"/>
      <c r="K149" s="286"/>
      <c r="L149" s="286"/>
      <c r="M149" s="286"/>
      <c r="N149" s="286"/>
      <c r="O149" s="287"/>
      <c r="P149" s="268"/>
      <c r="Q149" s="269"/>
    </row>
    <row r="150" spans="1:17" ht="60" customHeight="1" x14ac:dyDescent="0.2">
      <c r="A150" s="3" t="s">
        <v>4</v>
      </c>
      <c r="B150" s="242" t="s">
        <v>168</v>
      </c>
      <c r="C150" s="242"/>
      <c r="D150" s="242"/>
      <c r="E150" s="242"/>
      <c r="F150" s="242"/>
      <c r="G150" s="242"/>
      <c r="H150" s="242"/>
      <c r="I150" s="242"/>
      <c r="J150" s="242"/>
      <c r="K150" s="242"/>
      <c r="L150" s="242"/>
      <c r="M150" s="242"/>
      <c r="N150" s="242"/>
      <c r="O150" s="303"/>
      <c r="P150" s="299"/>
      <c r="Q150" s="300"/>
    </row>
    <row r="151" spans="1:17" ht="30" customHeight="1" thickBot="1" x14ac:dyDescent="0.25">
      <c r="A151" s="4" t="s">
        <v>6</v>
      </c>
      <c r="B151" s="401" t="s">
        <v>169</v>
      </c>
      <c r="C151" s="401"/>
      <c r="D151" s="401"/>
      <c r="E151" s="401"/>
      <c r="F151" s="401"/>
      <c r="G151" s="401"/>
      <c r="H151" s="401"/>
      <c r="I151" s="401"/>
      <c r="J151" s="401"/>
      <c r="K151" s="401"/>
      <c r="L151" s="401"/>
      <c r="M151" s="401"/>
      <c r="N151" s="401"/>
      <c r="O151" s="402"/>
      <c r="P151" s="312"/>
      <c r="Q151" s="313"/>
    </row>
    <row r="152" spans="1:17" ht="28.5" customHeight="1" x14ac:dyDescent="0.2"/>
    <row r="153" spans="1:17" ht="13.5" thickBot="1" x14ac:dyDescent="0.25">
      <c r="A153" s="166" t="s">
        <v>178</v>
      </c>
    </row>
    <row r="154" spans="1:17" ht="75" customHeight="1" thickBot="1" x14ac:dyDescent="0.25">
      <c r="A154" s="185" t="s">
        <v>47</v>
      </c>
      <c r="B154" s="449" t="s">
        <v>542</v>
      </c>
      <c r="C154" s="449"/>
      <c r="D154" s="449"/>
      <c r="E154" s="449"/>
      <c r="F154" s="449"/>
      <c r="G154" s="449"/>
      <c r="H154" s="449"/>
      <c r="I154" s="449"/>
      <c r="J154" s="449"/>
      <c r="K154" s="449"/>
      <c r="L154" s="449"/>
      <c r="M154" s="449"/>
      <c r="N154" s="449"/>
      <c r="O154" s="450"/>
      <c r="P154" s="272"/>
      <c r="Q154" s="273"/>
    </row>
    <row r="155" spans="1:17" ht="24.75" customHeight="1" x14ac:dyDescent="0.2"/>
    <row r="156" spans="1:17" ht="13.5" thickBot="1" x14ac:dyDescent="0.25">
      <c r="A156" s="166" t="s">
        <v>179</v>
      </c>
    </row>
    <row r="157" spans="1:17" ht="36" customHeight="1" thickBot="1" x14ac:dyDescent="0.25">
      <c r="A157" s="185" t="s">
        <v>40</v>
      </c>
      <c r="B157" s="449" t="s">
        <v>77</v>
      </c>
      <c r="C157" s="449"/>
      <c r="D157" s="449"/>
      <c r="E157" s="449"/>
      <c r="F157" s="449"/>
      <c r="G157" s="449"/>
      <c r="H157" s="449"/>
      <c r="I157" s="449"/>
      <c r="J157" s="449"/>
      <c r="K157" s="449"/>
      <c r="L157" s="449"/>
      <c r="M157" s="449"/>
      <c r="N157" s="449"/>
      <c r="O157" s="450"/>
      <c r="P157" s="272"/>
      <c r="Q157" s="273"/>
    </row>
    <row r="158" spans="1:17" ht="24" customHeight="1" x14ac:dyDescent="0.2"/>
    <row r="159" spans="1:17" ht="13.5" thickBot="1" x14ac:dyDescent="0.25">
      <c r="A159" s="166" t="s">
        <v>206</v>
      </c>
    </row>
    <row r="160" spans="1:17" ht="75" customHeight="1" x14ac:dyDescent="0.2">
      <c r="A160" s="2" t="s">
        <v>5</v>
      </c>
      <c r="B160" s="286" t="s">
        <v>207</v>
      </c>
      <c r="C160" s="286"/>
      <c r="D160" s="286"/>
      <c r="E160" s="286"/>
      <c r="F160" s="286"/>
      <c r="G160" s="286"/>
      <c r="H160" s="286"/>
      <c r="I160" s="286"/>
      <c r="J160" s="286"/>
      <c r="K160" s="286"/>
      <c r="L160" s="286"/>
      <c r="M160" s="286"/>
      <c r="N160" s="286"/>
      <c r="O160" s="287"/>
      <c r="P160" s="268"/>
      <c r="Q160" s="269"/>
    </row>
    <row r="161" spans="1:17" ht="33" customHeight="1" x14ac:dyDescent="0.2">
      <c r="A161" s="3" t="s">
        <v>4</v>
      </c>
      <c r="B161" s="242" t="s">
        <v>180</v>
      </c>
      <c r="C161" s="242"/>
      <c r="D161" s="242"/>
      <c r="E161" s="242"/>
      <c r="F161" s="242"/>
      <c r="G161" s="242"/>
      <c r="H161" s="242"/>
      <c r="I161" s="242"/>
      <c r="J161" s="242"/>
      <c r="K161" s="242"/>
      <c r="L161" s="242"/>
      <c r="M161" s="242"/>
      <c r="N161" s="242"/>
      <c r="O161" s="303"/>
      <c r="P161" s="299"/>
      <c r="Q161" s="300"/>
    </row>
    <row r="162" spans="1:17" ht="30" customHeight="1" thickBot="1" x14ac:dyDescent="0.25">
      <c r="A162" s="4" t="s">
        <v>6</v>
      </c>
      <c r="B162" s="401" t="s">
        <v>181</v>
      </c>
      <c r="C162" s="401"/>
      <c r="D162" s="401"/>
      <c r="E162" s="401"/>
      <c r="F162" s="401"/>
      <c r="G162" s="401"/>
      <c r="H162" s="401"/>
      <c r="I162" s="401"/>
      <c r="J162" s="401"/>
      <c r="K162" s="401"/>
      <c r="L162" s="401"/>
      <c r="M162" s="401"/>
      <c r="N162" s="401"/>
      <c r="O162" s="402"/>
      <c r="P162" s="312"/>
      <c r="Q162" s="313"/>
    </row>
    <row r="163" spans="1:17" ht="24" customHeight="1" x14ac:dyDescent="0.2"/>
    <row r="164" spans="1:17" ht="13.5" thickBot="1" x14ac:dyDescent="0.25">
      <c r="A164" s="166" t="s">
        <v>182</v>
      </c>
    </row>
    <row r="165" spans="1:17" ht="60" customHeight="1" x14ac:dyDescent="0.2">
      <c r="A165" s="213" t="s">
        <v>5</v>
      </c>
      <c r="B165" s="256" t="s">
        <v>78</v>
      </c>
      <c r="C165" s="256"/>
      <c r="D165" s="256"/>
      <c r="E165" s="256"/>
      <c r="F165" s="256"/>
      <c r="G165" s="256"/>
      <c r="H165" s="256"/>
      <c r="I165" s="256"/>
      <c r="J165" s="256"/>
      <c r="K165" s="256"/>
      <c r="L165" s="256"/>
      <c r="M165" s="256"/>
      <c r="N165" s="256"/>
      <c r="O165" s="265"/>
      <c r="P165" s="306"/>
      <c r="Q165" s="307"/>
    </row>
    <row r="166" spans="1:17" ht="60" customHeight="1" thickBot="1" x14ac:dyDescent="0.25">
      <c r="A166" s="4" t="s">
        <v>19</v>
      </c>
      <c r="B166" s="401" t="s">
        <v>556</v>
      </c>
      <c r="C166" s="401"/>
      <c r="D166" s="401"/>
      <c r="E166" s="401"/>
      <c r="F166" s="401"/>
      <c r="G166" s="401"/>
      <c r="H166" s="401"/>
      <c r="I166" s="401"/>
      <c r="J166" s="401"/>
      <c r="K166" s="401"/>
      <c r="L166" s="401"/>
      <c r="M166" s="401"/>
      <c r="N166" s="401"/>
      <c r="O166" s="402"/>
      <c r="P166" s="312"/>
      <c r="Q166" s="313"/>
    </row>
    <row r="167" spans="1:17" ht="24.75" customHeight="1" x14ac:dyDescent="0.2"/>
    <row r="168" spans="1:17" ht="13.5" thickBot="1" x14ac:dyDescent="0.25">
      <c r="A168" s="166" t="s">
        <v>183</v>
      </c>
    </row>
    <row r="169" spans="1:17" ht="105" customHeight="1" x14ac:dyDescent="0.2">
      <c r="A169" s="2" t="s">
        <v>5</v>
      </c>
      <c r="B169" s="455" t="s">
        <v>543</v>
      </c>
      <c r="C169" s="455"/>
      <c r="D169" s="455"/>
      <c r="E169" s="455"/>
      <c r="F169" s="455"/>
      <c r="G169" s="455"/>
      <c r="H169" s="455"/>
      <c r="I169" s="455"/>
      <c r="J169" s="455"/>
      <c r="K169" s="455"/>
      <c r="L169" s="455"/>
      <c r="M169" s="455"/>
      <c r="N169" s="455"/>
      <c r="O169" s="456"/>
      <c r="P169" s="268"/>
      <c r="Q169" s="269"/>
    </row>
    <row r="170" spans="1:17" ht="60" customHeight="1" thickBot="1" x14ac:dyDescent="0.25">
      <c r="A170" s="4" t="s">
        <v>4</v>
      </c>
      <c r="B170" s="401" t="s">
        <v>36</v>
      </c>
      <c r="C170" s="401"/>
      <c r="D170" s="401"/>
      <c r="E170" s="401"/>
      <c r="F170" s="401"/>
      <c r="G170" s="401"/>
      <c r="H170" s="401"/>
      <c r="I170" s="401"/>
      <c r="J170" s="401"/>
      <c r="K170" s="401"/>
      <c r="L170" s="401"/>
      <c r="M170" s="401"/>
      <c r="N170" s="401"/>
      <c r="O170" s="402"/>
      <c r="P170" s="312"/>
      <c r="Q170" s="313"/>
    </row>
    <row r="171" spans="1:17" ht="27.75" customHeight="1" x14ac:dyDescent="0.2"/>
    <row r="172" spans="1:17" ht="13.5" thickBot="1" x14ac:dyDescent="0.25">
      <c r="A172" s="166" t="s">
        <v>184</v>
      </c>
    </row>
    <row r="173" spans="1:17" ht="45" customHeight="1" thickBot="1" x14ac:dyDescent="0.25">
      <c r="A173" s="185" t="s">
        <v>40</v>
      </c>
      <c r="B173" s="449" t="s">
        <v>544</v>
      </c>
      <c r="C173" s="449"/>
      <c r="D173" s="449"/>
      <c r="E173" s="449"/>
      <c r="F173" s="449"/>
      <c r="G173" s="449"/>
      <c r="H173" s="449"/>
      <c r="I173" s="449"/>
      <c r="J173" s="449"/>
      <c r="K173" s="449"/>
      <c r="L173" s="449"/>
      <c r="M173" s="449"/>
      <c r="N173" s="449"/>
      <c r="O173" s="450"/>
      <c r="P173" s="272"/>
      <c r="Q173" s="273"/>
    </row>
    <row r="174" spans="1:17" ht="26.25" customHeight="1" x14ac:dyDescent="0.2"/>
    <row r="175" spans="1:17" ht="13.5" thickBot="1" x14ac:dyDescent="0.25">
      <c r="A175" s="166" t="s">
        <v>185</v>
      </c>
    </row>
    <row r="176" spans="1:17" ht="60" customHeight="1" x14ac:dyDescent="0.2">
      <c r="A176" s="2" t="s">
        <v>40</v>
      </c>
      <c r="B176" s="286" t="s">
        <v>545</v>
      </c>
      <c r="C176" s="286"/>
      <c r="D176" s="286"/>
      <c r="E176" s="286"/>
      <c r="F176" s="286"/>
      <c r="G176" s="286"/>
      <c r="H176" s="286"/>
      <c r="I176" s="286"/>
      <c r="J176" s="286"/>
      <c r="K176" s="286"/>
      <c r="L176" s="286"/>
      <c r="M176" s="286"/>
      <c r="N176" s="286"/>
      <c r="O176" s="287"/>
      <c r="P176" s="268"/>
      <c r="Q176" s="269"/>
    </row>
    <row r="177" spans="1:18" ht="60" customHeight="1" x14ac:dyDescent="0.2">
      <c r="A177" s="3" t="s">
        <v>41</v>
      </c>
      <c r="B177" s="242" t="s">
        <v>546</v>
      </c>
      <c r="C177" s="242"/>
      <c r="D177" s="242"/>
      <c r="E177" s="242"/>
      <c r="F177" s="242"/>
      <c r="G177" s="242"/>
      <c r="H177" s="242"/>
      <c r="I177" s="242"/>
      <c r="J177" s="242"/>
      <c r="K177" s="242"/>
      <c r="L177" s="242"/>
      <c r="M177" s="242"/>
      <c r="N177" s="242"/>
      <c r="O177" s="303"/>
      <c r="P177" s="299"/>
      <c r="Q177" s="300"/>
    </row>
    <row r="178" spans="1:18" ht="60" customHeight="1" thickBot="1" x14ac:dyDescent="0.25">
      <c r="A178" s="4" t="s">
        <v>42</v>
      </c>
      <c r="B178" s="401" t="s">
        <v>547</v>
      </c>
      <c r="C178" s="401"/>
      <c r="D178" s="401"/>
      <c r="E178" s="401"/>
      <c r="F178" s="401"/>
      <c r="G178" s="401"/>
      <c r="H178" s="401"/>
      <c r="I178" s="401"/>
      <c r="J178" s="401"/>
      <c r="K178" s="401"/>
      <c r="L178" s="401"/>
      <c r="M178" s="401"/>
      <c r="N178" s="401"/>
      <c r="O178" s="402"/>
      <c r="P178" s="312"/>
      <c r="Q178" s="313"/>
    </row>
    <row r="179" spans="1:18" ht="25.5" customHeight="1" x14ac:dyDescent="0.2"/>
    <row r="180" spans="1:18" ht="13.5" thickBot="1" x14ac:dyDescent="0.25">
      <c r="A180" s="166" t="s">
        <v>186</v>
      </c>
    </row>
    <row r="181" spans="1:18" ht="60" customHeight="1" x14ac:dyDescent="0.2">
      <c r="A181" s="2" t="s">
        <v>40</v>
      </c>
      <c r="B181" s="286" t="s">
        <v>79</v>
      </c>
      <c r="C181" s="286"/>
      <c r="D181" s="286"/>
      <c r="E181" s="286"/>
      <c r="F181" s="286"/>
      <c r="G181" s="286"/>
      <c r="H181" s="286"/>
      <c r="I181" s="286"/>
      <c r="J181" s="286"/>
      <c r="K181" s="286"/>
      <c r="L181" s="286"/>
      <c r="M181" s="286"/>
      <c r="N181" s="286"/>
      <c r="O181" s="287"/>
      <c r="P181" s="268"/>
      <c r="Q181" s="269"/>
    </row>
    <row r="182" spans="1:18" ht="30" customHeight="1" x14ac:dyDescent="0.2">
      <c r="A182" s="3" t="s">
        <v>41</v>
      </c>
      <c r="B182" s="242" t="s">
        <v>157</v>
      </c>
      <c r="C182" s="242"/>
      <c r="D182" s="242"/>
      <c r="E182" s="242"/>
      <c r="F182" s="242"/>
      <c r="G182" s="242"/>
      <c r="H182" s="242"/>
      <c r="I182" s="242"/>
      <c r="J182" s="242"/>
      <c r="K182" s="242"/>
      <c r="L182" s="242"/>
      <c r="M182" s="242"/>
      <c r="N182" s="242"/>
      <c r="O182" s="303"/>
      <c r="P182" s="299"/>
      <c r="Q182" s="300"/>
    </row>
    <row r="183" spans="1:18" ht="100" customHeight="1" x14ac:dyDescent="0.2">
      <c r="A183" s="3" t="s">
        <v>42</v>
      </c>
      <c r="B183" s="304" t="s">
        <v>80</v>
      </c>
      <c r="C183" s="304"/>
      <c r="D183" s="304"/>
      <c r="E183" s="304"/>
      <c r="F183" s="304"/>
      <c r="G183" s="304"/>
      <c r="H183" s="304"/>
      <c r="I183" s="304"/>
      <c r="J183" s="304"/>
      <c r="K183" s="304"/>
      <c r="L183" s="304"/>
      <c r="M183" s="304"/>
      <c r="N183" s="304"/>
      <c r="O183" s="305"/>
      <c r="P183" s="299"/>
      <c r="Q183" s="300"/>
    </row>
    <row r="184" spans="1:18" ht="60" customHeight="1" x14ac:dyDescent="0.2">
      <c r="A184" s="3" t="s">
        <v>43</v>
      </c>
      <c r="B184" s="242" t="s">
        <v>548</v>
      </c>
      <c r="C184" s="242"/>
      <c r="D184" s="242"/>
      <c r="E184" s="242"/>
      <c r="F184" s="242"/>
      <c r="G184" s="242"/>
      <c r="H184" s="242"/>
      <c r="I184" s="242"/>
      <c r="J184" s="242"/>
      <c r="K184" s="242"/>
      <c r="L184" s="242"/>
      <c r="M184" s="242"/>
      <c r="N184" s="242"/>
      <c r="O184" s="303"/>
      <c r="P184" s="299"/>
      <c r="Q184" s="300"/>
    </row>
    <row r="185" spans="1:18" ht="105" customHeight="1" thickBot="1" x14ac:dyDescent="0.25">
      <c r="A185" s="4" t="s">
        <v>132</v>
      </c>
      <c r="B185" s="316" t="s">
        <v>81</v>
      </c>
      <c r="C185" s="316"/>
      <c r="D185" s="316"/>
      <c r="E185" s="316"/>
      <c r="F185" s="316"/>
      <c r="G185" s="316"/>
      <c r="H185" s="316"/>
      <c r="I185" s="316"/>
      <c r="J185" s="316"/>
      <c r="K185" s="316"/>
      <c r="L185" s="316"/>
      <c r="M185" s="316"/>
      <c r="N185" s="316"/>
      <c r="O185" s="317"/>
      <c r="P185" s="312"/>
      <c r="Q185" s="313"/>
    </row>
    <row r="186" spans="1:18" ht="26.25" customHeight="1" x14ac:dyDescent="0.2"/>
    <row r="187" spans="1:18" ht="13.5" thickBot="1" x14ac:dyDescent="0.25">
      <c r="A187" s="166" t="s">
        <v>187</v>
      </c>
    </row>
    <row r="188" spans="1:18" ht="45" customHeight="1" x14ac:dyDescent="0.2">
      <c r="A188" s="2" t="s">
        <v>40</v>
      </c>
      <c r="B188" s="501" t="s">
        <v>509</v>
      </c>
      <c r="C188" s="502"/>
      <c r="D188" s="502"/>
      <c r="E188" s="502"/>
      <c r="F188" s="502"/>
      <c r="G188" s="502"/>
      <c r="H188" s="502"/>
      <c r="I188" s="502"/>
      <c r="J188" s="502"/>
      <c r="K188" s="502"/>
      <c r="L188" s="502"/>
      <c r="M188" s="502"/>
      <c r="N188" s="502"/>
      <c r="O188" s="502"/>
      <c r="P188" s="502"/>
      <c r="Q188" s="502"/>
      <c r="R188" s="503"/>
    </row>
    <row r="189" spans="1:18" ht="30" customHeight="1" x14ac:dyDescent="0.2">
      <c r="A189" s="3" t="s">
        <v>41</v>
      </c>
      <c r="B189" s="504" t="s">
        <v>510</v>
      </c>
      <c r="C189" s="505"/>
      <c r="D189" s="505"/>
      <c r="E189" s="505"/>
      <c r="F189" s="505"/>
      <c r="G189" s="505"/>
      <c r="H189" s="505"/>
      <c r="I189" s="505"/>
      <c r="J189" s="505"/>
      <c r="K189" s="505"/>
      <c r="L189" s="505"/>
      <c r="M189" s="505"/>
      <c r="N189" s="505"/>
      <c r="O189" s="505"/>
      <c r="P189" s="505"/>
      <c r="Q189" s="505"/>
      <c r="R189" s="506"/>
    </row>
    <row r="190" spans="1:18" ht="45" customHeight="1" x14ac:dyDescent="0.2">
      <c r="A190" s="3" t="s">
        <v>42</v>
      </c>
      <c r="B190" s="504" t="s">
        <v>511</v>
      </c>
      <c r="C190" s="505"/>
      <c r="D190" s="505"/>
      <c r="E190" s="505"/>
      <c r="F190" s="505"/>
      <c r="G190" s="505"/>
      <c r="H190" s="505"/>
      <c r="I190" s="505"/>
      <c r="J190" s="505"/>
      <c r="K190" s="505"/>
      <c r="L190" s="505"/>
      <c r="M190" s="505"/>
      <c r="N190" s="505"/>
      <c r="O190" s="505"/>
      <c r="P190" s="505"/>
      <c r="Q190" s="505"/>
      <c r="R190" s="506"/>
    </row>
    <row r="191" spans="1:18" ht="30" customHeight="1" x14ac:dyDescent="0.2">
      <c r="A191" s="227" t="s">
        <v>43</v>
      </c>
      <c r="B191" s="466" t="s">
        <v>512</v>
      </c>
      <c r="C191" s="467"/>
      <c r="D191" s="467"/>
      <c r="E191" s="467"/>
      <c r="F191" s="467"/>
      <c r="G191" s="467"/>
      <c r="H191" s="467"/>
      <c r="I191" s="467"/>
      <c r="J191" s="467"/>
      <c r="K191" s="467"/>
      <c r="L191" s="467"/>
      <c r="M191" s="467"/>
      <c r="N191" s="467"/>
      <c r="O191" s="467"/>
      <c r="P191" s="467"/>
      <c r="Q191" s="467"/>
      <c r="R191" s="468"/>
    </row>
    <row r="192" spans="1:18" ht="45" customHeight="1" x14ac:dyDescent="0.2">
      <c r="A192" s="227" t="s">
        <v>44</v>
      </c>
      <c r="B192" s="466" t="s">
        <v>513</v>
      </c>
      <c r="C192" s="467"/>
      <c r="D192" s="467"/>
      <c r="E192" s="467"/>
      <c r="F192" s="467"/>
      <c r="G192" s="467"/>
      <c r="H192" s="467"/>
      <c r="I192" s="467"/>
      <c r="J192" s="467"/>
      <c r="K192" s="467"/>
      <c r="L192" s="467"/>
      <c r="M192" s="467"/>
      <c r="N192" s="467"/>
      <c r="O192" s="467"/>
      <c r="P192" s="467"/>
      <c r="Q192" s="467"/>
      <c r="R192" s="468"/>
    </row>
    <row r="193" spans="1:19" ht="45" customHeight="1" thickBot="1" x14ac:dyDescent="0.25">
      <c r="A193" s="4" t="s">
        <v>45</v>
      </c>
      <c r="B193" s="461" t="s">
        <v>514</v>
      </c>
      <c r="C193" s="462"/>
      <c r="D193" s="462"/>
      <c r="E193" s="462"/>
      <c r="F193" s="462"/>
      <c r="G193" s="462"/>
      <c r="H193" s="462"/>
      <c r="I193" s="462"/>
      <c r="J193" s="462"/>
      <c r="K193" s="462"/>
      <c r="L193" s="462"/>
      <c r="M193" s="462"/>
      <c r="N193" s="462"/>
      <c r="O193" s="462"/>
      <c r="P193" s="462"/>
      <c r="Q193" s="462"/>
      <c r="R193" s="463"/>
    </row>
    <row r="194" spans="1:19" ht="26.25" customHeight="1" x14ac:dyDescent="0.2">
      <c r="A194" s="284" t="s">
        <v>501</v>
      </c>
      <c r="B194" s="285"/>
      <c r="C194" s="285"/>
      <c r="D194" s="285"/>
      <c r="E194" s="285"/>
      <c r="F194" s="285"/>
      <c r="G194" s="285"/>
      <c r="H194" s="285"/>
      <c r="I194" s="285"/>
      <c r="J194" s="285"/>
      <c r="K194" s="285"/>
      <c r="L194" s="285"/>
      <c r="M194" s="285"/>
      <c r="N194" s="285"/>
      <c r="O194" s="285"/>
      <c r="P194" s="285"/>
      <c r="Q194" s="285"/>
      <c r="R194" s="285"/>
      <c r="S194" s="285"/>
    </row>
    <row r="195" spans="1:19" ht="45" customHeight="1" thickBot="1" x14ac:dyDescent="0.25">
      <c r="A195" s="166" t="s">
        <v>208</v>
      </c>
    </row>
    <row r="196" spans="1:19" ht="60" customHeight="1" x14ac:dyDescent="0.2">
      <c r="A196" s="2" t="s">
        <v>5</v>
      </c>
      <c r="B196" s="464" t="s">
        <v>515</v>
      </c>
      <c r="C196" s="464"/>
      <c r="D196" s="464"/>
      <c r="E196" s="464"/>
      <c r="F196" s="464"/>
      <c r="G196" s="464"/>
      <c r="H196" s="464"/>
      <c r="I196" s="464"/>
      <c r="J196" s="464"/>
      <c r="K196" s="464"/>
      <c r="L196" s="464"/>
      <c r="M196" s="464"/>
      <c r="N196" s="464"/>
      <c r="O196" s="464"/>
      <c r="P196" s="268"/>
      <c r="Q196" s="269"/>
      <c r="R196" s="228"/>
    </row>
    <row r="197" spans="1:19" ht="60" customHeight="1" x14ac:dyDescent="0.2">
      <c r="A197" s="3" t="s">
        <v>4</v>
      </c>
      <c r="B197" s="465" t="s">
        <v>516</v>
      </c>
      <c r="C197" s="465"/>
      <c r="D197" s="465"/>
      <c r="E197" s="465"/>
      <c r="F197" s="465"/>
      <c r="G197" s="465"/>
      <c r="H197" s="465"/>
      <c r="I197" s="465"/>
      <c r="J197" s="465"/>
      <c r="K197" s="465"/>
      <c r="L197" s="465"/>
      <c r="M197" s="465"/>
      <c r="N197" s="465"/>
      <c r="O197" s="465"/>
      <c r="P197" s="299"/>
      <c r="Q197" s="300"/>
      <c r="R197" s="229"/>
    </row>
    <row r="198" spans="1:19" ht="60" customHeight="1" x14ac:dyDescent="0.2">
      <c r="A198" s="3" t="s">
        <v>6</v>
      </c>
      <c r="B198" s="465" t="s">
        <v>517</v>
      </c>
      <c r="C198" s="465"/>
      <c r="D198" s="465"/>
      <c r="E198" s="465"/>
      <c r="F198" s="465"/>
      <c r="G198" s="465"/>
      <c r="H198" s="465"/>
      <c r="I198" s="465"/>
      <c r="J198" s="465"/>
      <c r="K198" s="465"/>
      <c r="L198" s="465"/>
      <c r="M198" s="465"/>
      <c r="N198" s="465"/>
      <c r="O198" s="465"/>
      <c r="P198" s="299"/>
      <c r="Q198" s="300"/>
      <c r="R198" s="229"/>
    </row>
    <row r="199" spans="1:19" ht="60" customHeight="1" thickBot="1" x14ac:dyDescent="0.25">
      <c r="A199" s="4" t="s">
        <v>43</v>
      </c>
      <c r="B199" s="316" t="s">
        <v>518</v>
      </c>
      <c r="C199" s="316"/>
      <c r="D199" s="316"/>
      <c r="E199" s="316"/>
      <c r="F199" s="316"/>
      <c r="G199" s="316"/>
      <c r="H199" s="316"/>
      <c r="I199" s="316"/>
      <c r="J199" s="316"/>
      <c r="K199" s="316"/>
      <c r="L199" s="316"/>
      <c r="M199" s="316"/>
      <c r="N199" s="316"/>
      <c r="O199" s="316"/>
      <c r="P199" s="312"/>
      <c r="Q199" s="313"/>
      <c r="R199" s="229"/>
    </row>
    <row r="201" spans="1:19" ht="45" customHeight="1" thickBot="1" x14ac:dyDescent="0.25">
      <c r="A201" s="166" t="s">
        <v>188</v>
      </c>
    </row>
    <row r="202" spans="1:19" ht="42" customHeight="1" thickBot="1" x14ac:dyDescent="0.25">
      <c r="A202" s="185" t="s">
        <v>40</v>
      </c>
      <c r="B202" s="449" t="s">
        <v>82</v>
      </c>
      <c r="C202" s="449"/>
      <c r="D202" s="449"/>
      <c r="E202" s="449"/>
      <c r="F202" s="449"/>
      <c r="G202" s="449"/>
      <c r="H202" s="449"/>
      <c r="I202" s="449"/>
      <c r="J202" s="449"/>
      <c r="K202" s="449"/>
      <c r="L202" s="449"/>
      <c r="M202" s="449"/>
      <c r="N202" s="449"/>
      <c r="O202" s="450"/>
      <c r="P202" s="272"/>
      <c r="Q202" s="273"/>
    </row>
    <row r="203" spans="1:19" s="214" customFormat="1" x14ac:dyDescent="0.2">
      <c r="A203" s="1"/>
      <c r="B203" s="1"/>
      <c r="C203" s="1"/>
      <c r="D203" s="1"/>
      <c r="E203" s="1"/>
      <c r="F203" s="1"/>
      <c r="G203" s="1"/>
      <c r="H203" s="1"/>
      <c r="I203" s="1"/>
      <c r="J203" s="1"/>
      <c r="K203" s="1"/>
      <c r="L203" s="1"/>
      <c r="M203" s="1"/>
      <c r="N203" s="1"/>
      <c r="O203" s="1"/>
      <c r="P203" s="1"/>
      <c r="Q203" s="1"/>
      <c r="R203" s="1"/>
      <c r="S203" s="1"/>
    </row>
    <row r="204" spans="1:19" s="214" customFormat="1" ht="30" customHeight="1" thickBot="1" x14ac:dyDescent="0.25">
      <c r="A204" s="215" t="s">
        <v>189</v>
      </c>
    </row>
    <row r="205" spans="1:19" s="214" customFormat="1" ht="45" customHeight="1" x14ac:dyDescent="0.2">
      <c r="A205" s="216" t="s">
        <v>40</v>
      </c>
      <c r="B205" s="295" t="s">
        <v>0</v>
      </c>
      <c r="C205" s="295"/>
      <c r="D205" s="295"/>
      <c r="E205" s="295"/>
      <c r="F205" s="295"/>
      <c r="G205" s="295"/>
      <c r="H205" s="295"/>
      <c r="I205" s="295"/>
      <c r="J205" s="295"/>
      <c r="K205" s="295"/>
      <c r="L205" s="295"/>
      <c r="M205" s="295"/>
      <c r="N205" s="295"/>
      <c r="O205" s="296"/>
      <c r="P205" s="291"/>
      <c r="Q205" s="292"/>
    </row>
    <row r="206" spans="1:19" s="214" customFormat="1" ht="30" customHeight="1" thickBot="1" x14ac:dyDescent="0.25">
      <c r="A206" s="270" t="s">
        <v>41</v>
      </c>
      <c r="B206" s="451" t="s">
        <v>549</v>
      </c>
      <c r="C206" s="451"/>
      <c r="D206" s="451"/>
      <c r="E206" s="451"/>
      <c r="F206" s="451"/>
      <c r="G206" s="451"/>
      <c r="H206" s="451"/>
      <c r="I206" s="451"/>
      <c r="J206" s="451"/>
      <c r="K206" s="451"/>
      <c r="L206" s="451"/>
      <c r="M206" s="451"/>
      <c r="N206" s="451"/>
      <c r="O206" s="452"/>
      <c r="P206" s="293"/>
      <c r="Q206" s="294"/>
    </row>
    <row r="207" spans="1:19" s="214" customFormat="1" ht="57" customHeight="1" x14ac:dyDescent="0.2">
      <c r="A207" s="270"/>
      <c r="B207" s="217"/>
      <c r="C207" s="323" t="s">
        <v>148</v>
      </c>
      <c r="D207" s="324"/>
      <c r="E207" s="324"/>
      <c r="F207" s="324"/>
      <c r="G207" s="324"/>
      <c r="H207" s="324"/>
      <c r="I207" s="324"/>
      <c r="J207" s="324"/>
      <c r="K207" s="324"/>
      <c r="L207" s="324"/>
      <c r="M207" s="324"/>
      <c r="N207" s="324"/>
      <c r="O207" s="324"/>
      <c r="P207" s="324"/>
      <c r="Q207" s="325"/>
    </row>
    <row r="208" spans="1:19" s="214" customFormat="1" ht="96" customHeight="1" x14ac:dyDescent="0.2">
      <c r="A208" s="270"/>
      <c r="B208" s="218"/>
      <c r="C208" s="329" t="s">
        <v>118</v>
      </c>
      <c r="D208" s="330"/>
      <c r="E208" s="330"/>
      <c r="F208" s="330"/>
      <c r="G208" s="330"/>
      <c r="H208" s="330"/>
      <c r="I208" s="330"/>
      <c r="J208" s="330"/>
      <c r="K208" s="330"/>
      <c r="L208" s="330"/>
      <c r="M208" s="330"/>
      <c r="N208" s="330"/>
      <c r="O208" s="330"/>
      <c r="P208" s="330"/>
      <c r="Q208" s="331"/>
    </row>
    <row r="209" spans="1:19" s="214" customFormat="1" ht="18.75" customHeight="1" x14ac:dyDescent="0.2">
      <c r="A209" s="270"/>
      <c r="B209" s="218"/>
      <c r="C209" s="329" t="s">
        <v>35</v>
      </c>
      <c r="D209" s="330"/>
      <c r="E209" s="330"/>
      <c r="F209" s="330"/>
      <c r="G209" s="330"/>
      <c r="H209" s="330"/>
      <c r="I209" s="330"/>
      <c r="J209" s="330"/>
      <c r="K209" s="330"/>
      <c r="L209" s="330"/>
      <c r="M209" s="330"/>
      <c r="N209" s="330"/>
      <c r="O209" s="330"/>
      <c r="P209" s="330"/>
      <c r="Q209" s="331"/>
    </row>
    <row r="210" spans="1:19" s="214" customFormat="1" ht="18.75" customHeight="1" x14ac:dyDescent="0.2">
      <c r="A210" s="270"/>
      <c r="B210" s="218"/>
      <c r="C210" s="525" t="s">
        <v>558</v>
      </c>
      <c r="D210" s="526"/>
      <c r="E210" s="526"/>
      <c r="F210" s="526"/>
      <c r="G210" s="526"/>
      <c r="H210" s="526"/>
      <c r="I210" s="526"/>
      <c r="J210" s="526"/>
      <c r="K210" s="526"/>
      <c r="L210" s="526"/>
      <c r="M210" s="526"/>
      <c r="N210" s="526"/>
      <c r="O210" s="526"/>
      <c r="P210" s="526"/>
      <c r="Q210" s="527"/>
    </row>
    <row r="211" spans="1:19" s="214" customFormat="1" ht="18.75" customHeight="1" x14ac:dyDescent="0.2">
      <c r="A211" s="270"/>
      <c r="B211" s="218"/>
      <c r="C211" s="329" t="s">
        <v>559</v>
      </c>
      <c r="D211" s="330"/>
      <c r="E211" s="330"/>
      <c r="F211" s="330"/>
      <c r="G211" s="330"/>
      <c r="H211" s="330"/>
      <c r="I211" s="330"/>
      <c r="J211" s="330"/>
      <c r="K211" s="330"/>
      <c r="L211" s="330"/>
      <c r="M211" s="330"/>
      <c r="N211" s="330"/>
      <c r="O211" s="330"/>
      <c r="P211" s="330"/>
      <c r="Q211" s="331"/>
    </row>
    <row r="212" spans="1:19" ht="18.75" customHeight="1" thickBot="1" x14ac:dyDescent="0.25">
      <c r="A212" s="271"/>
      <c r="B212" s="219"/>
      <c r="C212" s="326" t="s">
        <v>560</v>
      </c>
      <c r="D212" s="327"/>
      <c r="E212" s="327"/>
      <c r="F212" s="327"/>
      <c r="G212" s="327"/>
      <c r="H212" s="327"/>
      <c r="I212" s="327"/>
      <c r="J212" s="327"/>
      <c r="K212" s="327"/>
      <c r="L212" s="327"/>
      <c r="M212" s="327"/>
      <c r="N212" s="327"/>
      <c r="O212" s="327"/>
      <c r="P212" s="327"/>
      <c r="Q212" s="328"/>
      <c r="R212" s="214"/>
      <c r="S212" s="214"/>
    </row>
    <row r="213" spans="1:19" x14ac:dyDescent="0.2">
      <c r="A213" s="220"/>
      <c r="B213" s="220"/>
      <c r="C213" s="220"/>
      <c r="D213" s="220"/>
      <c r="E213" s="220"/>
      <c r="F213" s="220"/>
      <c r="G213" s="220"/>
      <c r="H213" s="220"/>
      <c r="I213" s="220"/>
      <c r="J213" s="220"/>
      <c r="K213" s="220"/>
      <c r="L213" s="220"/>
      <c r="M213" s="220"/>
      <c r="N213" s="220"/>
      <c r="O213" s="220"/>
      <c r="P213" s="220"/>
      <c r="Q213" s="220"/>
    </row>
    <row r="214" spans="1:19" s="221" customFormat="1" ht="16.5" x14ac:dyDescent="0.2">
      <c r="A214" s="5"/>
      <c r="B214" s="6"/>
      <c r="C214" s="6"/>
      <c r="D214" s="6"/>
      <c r="E214" s="6"/>
      <c r="F214" s="6"/>
      <c r="G214" s="6"/>
      <c r="H214" s="6"/>
      <c r="I214" s="6"/>
      <c r="J214" s="6"/>
      <c r="K214" s="6"/>
      <c r="L214" s="6"/>
      <c r="M214" s="6"/>
      <c r="N214" s="6"/>
      <c r="O214" s="6"/>
      <c r="P214" s="181"/>
      <c r="Q214" s="181"/>
      <c r="R214" s="1"/>
      <c r="S214" s="1"/>
    </row>
    <row r="215" spans="1:19" s="221" customFormat="1" ht="24.75" customHeight="1" thickBot="1" x14ac:dyDescent="0.25">
      <c r="A215" s="222" t="s">
        <v>505</v>
      </c>
    </row>
    <row r="216" spans="1:19" ht="70.5" customHeight="1" x14ac:dyDescent="0.2">
      <c r="A216" s="2" t="s">
        <v>5</v>
      </c>
      <c r="B216" s="333" t="s">
        <v>261</v>
      </c>
      <c r="C216" s="333"/>
      <c r="D216" s="333"/>
      <c r="E216" s="333"/>
      <c r="F216" s="333"/>
      <c r="G216" s="333"/>
      <c r="H216" s="333"/>
      <c r="I216" s="333"/>
      <c r="J216" s="333"/>
      <c r="K216" s="333"/>
      <c r="L216" s="333"/>
      <c r="M216" s="333"/>
      <c r="N216" s="333"/>
      <c r="O216" s="334"/>
      <c r="P216" s="459"/>
      <c r="Q216" s="460"/>
      <c r="R216" s="221"/>
      <c r="S216" s="221"/>
    </row>
    <row r="217" spans="1:19" ht="32.25" customHeight="1" x14ac:dyDescent="0.2">
      <c r="A217" s="251" t="s">
        <v>4</v>
      </c>
      <c r="B217" s="515" t="s">
        <v>246</v>
      </c>
      <c r="C217" s="516"/>
      <c r="D217" s="516"/>
      <c r="E217" s="516"/>
      <c r="F217" s="516"/>
      <c r="G217" s="516"/>
      <c r="H217" s="516"/>
      <c r="I217" s="516"/>
      <c r="J217" s="516"/>
      <c r="K217" s="516"/>
      <c r="L217" s="516"/>
      <c r="M217" s="516"/>
      <c r="N217" s="516"/>
      <c r="O217" s="517"/>
      <c r="P217" s="237"/>
      <c r="Q217" s="238"/>
    </row>
    <row r="218" spans="1:19" ht="74.25" customHeight="1" x14ac:dyDescent="0.2">
      <c r="A218" s="251"/>
      <c r="B218" s="248" t="s">
        <v>247</v>
      </c>
      <c r="C218" s="248"/>
      <c r="D218" s="248"/>
      <c r="E218" s="248"/>
      <c r="F218" s="248"/>
      <c r="G218" s="248"/>
      <c r="H218" s="248"/>
      <c r="I218" s="248"/>
      <c r="J218" s="248"/>
      <c r="K218" s="248"/>
      <c r="L218" s="248"/>
      <c r="M218" s="248"/>
      <c r="N218" s="248"/>
      <c r="O218" s="249"/>
      <c r="P218" s="237"/>
      <c r="Q218" s="238"/>
    </row>
    <row r="219" spans="1:19" ht="36.75" customHeight="1" x14ac:dyDescent="0.2">
      <c r="A219" s="251"/>
      <c r="B219" s="223" t="s">
        <v>248</v>
      </c>
      <c r="C219" s="248" t="s">
        <v>249</v>
      </c>
      <c r="D219" s="248"/>
      <c r="E219" s="248"/>
      <c r="F219" s="248"/>
      <c r="G219" s="248"/>
      <c r="H219" s="248"/>
      <c r="I219" s="248"/>
      <c r="J219" s="248"/>
      <c r="K219" s="248"/>
      <c r="L219" s="248"/>
      <c r="M219" s="248"/>
      <c r="N219" s="248"/>
      <c r="O219" s="249"/>
      <c r="P219" s="237"/>
      <c r="Q219" s="238"/>
    </row>
    <row r="220" spans="1:19" ht="71.25" customHeight="1" x14ac:dyDescent="0.2">
      <c r="A220" s="251"/>
      <c r="B220" s="224" t="s">
        <v>250</v>
      </c>
      <c r="C220" s="248" t="s">
        <v>262</v>
      </c>
      <c r="D220" s="248"/>
      <c r="E220" s="248"/>
      <c r="F220" s="248"/>
      <c r="G220" s="248"/>
      <c r="H220" s="248"/>
      <c r="I220" s="248"/>
      <c r="J220" s="248"/>
      <c r="K220" s="248"/>
      <c r="L220" s="248"/>
      <c r="M220" s="248"/>
      <c r="N220" s="248"/>
      <c r="O220" s="249"/>
      <c r="P220" s="237"/>
      <c r="Q220" s="238"/>
    </row>
    <row r="221" spans="1:19" ht="72.75" customHeight="1" x14ac:dyDescent="0.2">
      <c r="A221" s="251"/>
      <c r="B221" s="224" t="s">
        <v>251</v>
      </c>
      <c r="C221" s="248" t="s">
        <v>263</v>
      </c>
      <c r="D221" s="248"/>
      <c r="E221" s="248"/>
      <c r="F221" s="248"/>
      <c r="G221" s="248"/>
      <c r="H221" s="248"/>
      <c r="I221" s="248"/>
      <c r="J221" s="248"/>
      <c r="K221" s="248"/>
      <c r="L221" s="248"/>
      <c r="M221" s="248"/>
      <c r="N221" s="248"/>
      <c r="O221" s="249"/>
      <c r="P221" s="237"/>
      <c r="Q221" s="238"/>
    </row>
    <row r="222" spans="1:19" ht="46.5" customHeight="1" x14ac:dyDescent="0.2">
      <c r="A222" s="251"/>
      <c r="B222" s="224" t="s">
        <v>252</v>
      </c>
      <c r="C222" s="248" t="s">
        <v>264</v>
      </c>
      <c r="D222" s="248"/>
      <c r="E222" s="248"/>
      <c r="F222" s="248"/>
      <c r="G222" s="248"/>
      <c r="H222" s="248"/>
      <c r="I222" s="248"/>
      <c r="J222" s="248"/>
      <c r="K222" s="248"/>
      <c r="L222" s="248"/>
      <c r="M222" s="248"/>
      <c r="N222" s="248"/>
      <c r="O222" s="249"/>
      <c r="P222" s="237"/>
      <c r="Q222" s="238"/>
    </row>
    <row r="223" spans="1:19" ht="46.5" customHeight="1" x14ac:dyDescent="0.2">
      <c r="A223" s="251"/>
      <c r="B223" s="6"/>
      <c r="C223" s="440" t="s">
        <v>265</v>
      </c>
      <c r="D223" s="440"/>
      <c r="E223" s="440"/>
      <c r="F223" s="440"/>
      <c r="G223" s="440"/>
      <c r="H223" s="440"/>
      <c r="I223" s="440"/>
      <c r="J223" s="440"/>
      <c r="K223" s="440"/>
      <c r="L223" s="440"/>
      <c r="M223" s="440"/>
      <c r="N223" s="440"/>
      <c r="O223" s="518"/>
      <c r="P223" s="237"/>
      <c r="Q223" s="238"/>
    </row>
    <row r="224" spans="1:19" ht="53.25" customHeight="1" x14ac:dyDescent="0.2">
      <c r="A224" s="251"/>
      <c r="B224" s="224" t="s">
        <v>253</v>
      </c>
      <c r="C224" s="248" t="s">
        <v>254</v>
      </c>
      <c r="D224" s="248"/>
      <c r="E224" s="248"/>
      <c r="F224" s="248"/>
      <c r="G224" s="248"/>
      <c r="H224" s="248"/>
      <c r="I224" s="248"/>
      <c r="J224" s="248"/>
      <c r="K224" s="248"/>
      <c r="L224" s="248"/>
      <c r="M224" s="248"/>
      <c r="N224" s="248"/>
      <c r="O224" s="249"/>
      <c r="P224" s="237"/>
      <c r="Q224" s="238"/>
    </row>
    <row r="225" spans="1:17" ht="48" customHeight="1" x14ac:dyDescent="0.2">
      <c r="A225" s="251"/>
      <c r="B225" s="519" t="s">
        <v>255</v>
      </c>
      <c r="C225" s="519"/>
      <c r="D225" s="519"/>
      <c r="E225" s="519"/>
      <c r="F225" s="519"/>
      <c r="G225" s="519"/>
      <c r="H225" s="519"/>
      <c r="I225" s="519"/>
      <c r="J225" s="519"/>
      <c r="K225" s="519"/>
      <c r="L225" s="519"/>
      <c r="M225" s="519"/>
      <c r="N225" s="519"/>
      <c r="O225" s="520"/>
      <c r="P225" s="237"/>
      <c r="Q225" s="238"/>
    </row>
    <row r="226" spans="1:17" ht="57.75" customHeight="1" x14ac:dyDescent="0.2">
      <c r="A226" s="251"/>
      <c r="B226" s="521" t="s">
        <v>256</v>
      </c>
      <c r="C226" s="521"/>
      <c r="D226" s="521"/>
      <c r="E226" s="521"/>
      <c r="F226" s="521"/>
      <c r="G226" s="521"/>
      <c r="H226" s="521"/>
      <c r="I226" s="521"/>
      <c r="J226" s="521"/>
      <c r="K226" s="521"/>
      <c r="L226" s="521"/>
      <c r="M226" s="521"/>
      <c r="N226" s="521"/>
      <c r="O226" s="522"/>
      <c r="P226" s="237"/>
      <c r="Q226" s="238"/>
    </row>
    <row r="227" spans="1:17" ht="23.25" customHeight="1" x14ac:dyDescent="0.2">
      <c r="A227" s="251"/>
      <c r="B227" s="223" t="s">
        <v>248</v>
      </c>
      <c r="C227" s="248" t="s">
        <v>266</v>
      </c>
      <c r="D227" s="248"/>
      <c r="E227" s="248"/>
      <c r="F227" s="248"/>
      <c r="G227" s="248"/>
      <c r="H227" s="248"/>
      <c r="I227" s="248"/>
      <c r="J227" s="248"/>
      <c r="K227" s="248"/>
      <c r="L227" s="248"/>
      <c r="M227" s="248"/>
      <c r="N227" s="248"/>
      <c r="O227" s="249"/>
      <c r="P227" s="237"/>
      <c r="Q227" s="238"/>
    </row>
    <row r="228" spans="1:17" ht="23.25" customHeight="1" x14ac:dyDescent="0.2">
      <c r="A228" s="251"/>
      <c r="B228" s="225" t="s">
        <v>253</v>
      </c>
      <c r="C228" s="523" t="s">
        <v>257</v>
      </c>
      <c r="D228" s="523"/>
      <c r="E228" s="523"/>
      <c r="F228" s="523"/>
      <c r="G228" s="523"/>
      <c r="H228" s="523"/>
      <c r="I228" s="523"/>
      <c r="J228" s="523"/>
      <c r="K228" s="523"/>
      <c r="L228" s="523"/>
      <c r="M228" s="523"/>
      <c r="N228" s="523"/>
      <c r="O228" s="524"/>
      <c r="P228" s="237"/>
      <c r="Q228" s="238"/>
    </row>
    <row r="229" spans="1:17" ht="75.75" customHeight="1" x14ac:dyDescent="0.2">
      <c r="A229" s="251"/>
      <c r="B229" s="248" t="s">
        <v>258</v>
      </c>
      <c r="C229" s="248"/>
      <c r="D229" s="248"/>
      <c r="E229" s="248"/>
      <c r="F229" s="248"/>
      <c r="G229" s="248"/>
      <c r="H229" s="248"/>
      <c r="I229" s="248"/>
      <c r="J229" s="248"/>
      <c r="K229" s="248"/>
      <c r="L229" s="248"/>
      <c r="M229" s="248"/>
      <c r="N229" s="248"/>
      <c r="O229" s="249"/>
      <c r="P229" s="237"/>
      <c r="Q229" s="238"/>
    </row>
    <row r="230" spans="1:17" ht="45" customHeight="1" thickBot="1" x14ac:dyDescent="0.25">
      <c r="A230" s="252"/>
      <c r="B230" s="226" t="s">
        <v>259</v>
      </c>
      <c r="C230" s="471" t="s">
        <v>260</v>
      </c>
      <c r="D230" s="471"/>
      <c r="E230" s="471"/>
      <c r="F230" s="471"/>
      <c r="G230" s="471"/>
      <c r="H230" s="471"/>
      <c r="I230" s="471"/>
      <c r="J230" s="471"/>
      <c r="K230" s="471"/>
      <c r="L230" s="471"/>
      <c r="M230" s="471"/>
      <c r="N230" s="471"/>
      <c r="O230" s="472"/>
      <c r="P230" s="239"/>
      <c r="Q230" s="240"/>
    </row>
    <row r="231" spans="1:17" ht="16.5" x14ac:dyDescent="0.2">
      <c r="A231" s="5"/>
      <c r="B231" s="6"/>
      <c r="C231" s="6"/>
      <c r="D231" s="6"/>
      <c r="E231" s="6"/>
      <c r="F231" s="6"/>
      <c r="G231" s="6"/>
      <c r="H231" s="6"/>
      <c r="I231" s="6"/>
      <c r="J231" s="6"/>
      <c r="K231" s="6"/>
      <c r="L231" s="6"/>
      <c r="M231" s="6"/>
      <c r="N231" s="6"/>
      <c r="O231" s="6"/>
      <c r="P231" s="181"/>
      <c r="Q231" s="181"/>
    </row>
    <row r="232" spans="1:17" ht="45" customHeight="1" thickBot="1" x14ac:dyDescent="0.25">
      <c r="A232" s="166" t="s">
        <v>506</v>
      </c>
    </row>
    <row r="233" spans="1:17" ht="45" customHeight="1" x14ac:dyDescent="0.2">
      <c r="A233" s="2" t="s">
        <v>40</v>
      </c>
      <c r="B233" s="455" t="s">
        <v>133</v>
      </c>
      <c r="C233" s="455"/>
      <c r="D233" s="455"/>
      <c r="E233" s="455"/>
      <c r="F233" s="455"/>
      <c r="G233" s="455"/>
      <c r="H233" s="455"/>
      <c r="I233" s="455"/>
      <c r="J233" s="455"/>
      <c r="K233" s="455"/>
      <c r="L233" s="455"/>
      <c r="M233" s="455"/>
      <c r="N233" s="455"/>
      <c r="O233" s="456"/>
      <c r="P233" s="268"/>
      <c r="Q233" s="269"/>
    </row>
    <row r="234" spans="1:17" ht="45" customHeight="1" x14ac:dyDescent="0.2">
      <c r="A234" s="3" t="s">
        <v>4</v>
      </c>
      <c r="B234" s="242" t="s">
        <v>83</v>
      </c>
      <c r="C234" s="242"/>
      <c r="D234" s="242"/>
      <c r="E234" s="242"/>
      <c r="F234" s="242"/>
      <c r="G234" s="242"/>
      <c r="H234" s="242"/>
      <c r="I234" s="242"/>
      <c r="J234" s="242"/>
      <c r="K234" s="242"/>
      <c r="L234" s="242"/>
      <c r="M234" s="242"/>
      <c r="N234" s="242"/>
      <c r="O234" s="303"/>
      <c r="P234" s="299"/>
      <c r="Q234" s="300"/>
    </row>
    <row r="235" spans="1:17" ht="27.75" customHeight="1" thickBot="1" x14ac:dyDescent="0.25">
      <c r="A235" s="4" t="s">
        <v>85</v>
      </c>
      <c r="B235" s="401" t="s">
        <v>84</v>
      </c>
      <c r="C235" s="401"/>
      <c r="D235" s="401"/>
      <c r="E235" s="401"/>
      <c r="F235" s="401"/>
      <c r="G235" s="401"/>
      <c r="H235" s="401"/>
      <c r="I235" s="401"/>
      <c r="J235" s="401"/>
      <c r="K235" s="401"/>
      <c r="L235" s="401"/>
      <c r="M235" s="401"/>
      <c r="N235" s="401"/>
      <c r="O235" s="402"/>
      <c r="P235" s="312"/>
      <c r="Q235" s="313"/>
    </row>
    <row r="237" spans="1:17" ht="45" customHeight="1" thickBot="1" x14ac:dyDescent="0.25">
      <c r="A237" s="166" t="s">
        <v>507</v>
      </c>
    </row>
    <row r="238" spans="1:17" ht="45" customHeight="1" x14ac:dyDescent="0.2">
      <c r="A238" s="2" t="s">
        <v>40</v>
      </c>
      <c r="B238" s="286" t="s">
        <v>86</v>
      </c>
      <c r="C238" s="286"/>
      <c r="D238" s="286"/>
      <c r="E238" s="286"/>
      <c r="F238" s="286"/>
      <c r="G238" s="286"/>
      <c r="H238" s="286"/>
      <c r="I238" s="286"/>
      <c r="J238" s="286"/>
      <c r="K238" s="286"/>
      <c r="L238" s="286"/>
      <c r="M238" s="286"/>
      <c r="N238" s="286"/>
      <c r="O238" s="287"/>
      <c r="P238" s="268"/>
      <c r="Q238" s="269"/>
    </row>
    <row r="239" spans="1:17" ht="60" customHeight="1" x14ac:dyDescent="0.2">
      <c r="A239" s="3" t="s">
        <v>41</v>
      </c>
      <c r="B239" s="242" t="s">
        <v>87</v>
      </c>
      <c r="C239" s="242"/>
      <c r="D239" s="242"/>
      <c r="E239" s="242"/>
      <c r="F239" s="242"/>
      <c r="G239" s="242"/>
      <c r="H239" s="242"/>
      <c r="I239" s="242"/>
      <c r="J239" s="242"/>
      <c r="K239" s="242"/>
      <c r="L239" s="242"/>
      <c r="M239" s="242"/>
      <c r="N239" s="242"/>
      <c r="O239" s="303"/>
      <c r="P239" s="299"/>
      <c r="Q239" s="300"/>
    </row>
    <row r="240" spans="1:17" ht="60" customHeight="1" x14ac:dyDescent="0.2">
      <c r="A240" s="3" t="s">
        <v>6</v>
      </c>
      <c r="B240" s="242" t="s">
        <v>209</v>
      </c>
      <c r="C240" s="242"/>
      <c r="D240" s="242"/>
      <c r="E240" s="242"/>
      <c r="F240" s="242"/>
      <c r="G240" s="242"/>
      <c r="H240" s="242"/>
      <c r="I240" s="242"/>
      <c r="J240" s="242"/>
      <c r="K240" s="242"/>
      <c r="L240" s="242"/>
      <c r="M240" s="242"/>
      <c r="N240" s="242"/>
      <c r="O240" s="303"/>
      <c r="P240" s="299"/>
      <c r="Q240" s="300"/>
    </row>
    <row r="241" spans="1:17" ht="60" customHeight="1" x14ac:dyDescent="0.2">
      <c r="A241" s="3" t="s">
        <v>194</v>
      </c>
      <c r="B241" s="242" t="s">
        <v>226</v>
      </c>
      <c r="C241" s="242"/>
      <c r="D241" s="242"/>
      <c r="E241" s="242"/>
      <c r="F241" s="242"/>
      <c r="G241" s="242"/>
      <c r="H241" s="242"/>
      <c r="I241" s="242"/>
      <c r="J241" s="242"/>
      <c r="K241" s="242"/>
      <c r="L241" s="242"/>
      <c r="M241" s="242"/>
      <c r="N241" s="242"/>
      <c r="O241" s="303"/>
      <c r="P241" s="299"/>
      <c r="Q241" s="300"/>
    </row>
    <row r="242" spans="1:17" ht="60" customHeight="1" x14ac:dyDescent="0.2">
      <c r="A242" s="3" t="s">
        <v>230</v>
      </c>
      <c r="B242" s="242" t="s">
        <v>219</v>
      </c>
      <c r="C242" s="242"/>
      <c r="D242" s="242"/>
      <c r="E242" s="242"/>
      <c r="F242" s="242"/>
      <c r="G242" s="242"/>
      <c r="H242" s="242"/>
      <c r="I242" s="242"/>
      <c r="J242" s="242"/>
      <c r="K242" s="242"/>
      <c r="L242" s="242"/>
      <c r="M242" s="242"/>
      <c r="N242" s="242"/>
      <c r="O242" s="303"/>
      <c r="P242" s="299"/>
      <c r="Q242" s="300"/>
    </row>
    <row r="243" spans="1:17" ht="75" customHeight="1" x14ac:dyDescent="0.2">
      <c r="A243" s="3" t="s">
        <v>231</v>
      </c>
      <c r="B243" s="242" t="s">
        <v>88</v>
      </c>
      <c r="C243" s="242"/>
      <c r="D243" s="242"/>
      <c r="E243" s="242"/>
      <c r="F243" s="242"/>
      <c r="G243" s="242"/>
      <c r="H243" s="242"/>
      <c r="I243" s="242"/>
      <c r="J243" s="242"/>
      <c r="K243" s="242"/>
      <c r="L243" s="242"/>
      <c r="M243" s="242"/>
      <c r="N243" s="242"/>
      <c r="O243" s="303"/>
      <c r="P243" s="299"/>
      <c r="Q243" s="300"/>
    </row>
    <row r="244" spans="1:17" ht="87" customHeight="1" x14ac:dyDescent="0.2">
      <c r="A244" s="3" t="s">
        <v>232</v>
      </c>
      <c r="B244" s="242" t="s">
        <v>119</v>
      </c>
      <c r="C244" s="242"/>
      <c r="D244" s="242"/>
      <c r="E244" s="242"/>
      <c r="F244" s="242"/>
      <c r="G244" s="242"/>
      <c r="H244" s="242"/>
      <c r="I244" s="242"/>
      <c r="J244" s="242"/>
      <c r="K244" s="242"/>
      <c r="L244" s="242"/>
      <c r="M244" s="242"/>
      <c r="N244" s="242"/>
      <c r="O244" s="303"/>
      <c r="P244" s="299"/>
      <c r="Q244" s="300"/>
    </row>
    <row r="245" spans="1:17" ht="60" customHeight="1" x14ac:dyDescent="0.2">
      <c r="A245" s="3" t="s">
        <v>233</v>
      </c>
      <c r="B245" s="242" t="s">
        <v>89</v>
      </c>
      <c r="C245" s="242"/>
      <c r="D245" s="242"/>
      <c r="E245" s="242"/>
      <c r="F245" s="242"/>
      <c r="G245" s="242"/>
      <c r="H245" s="242"/>
      <c r="I245" s="242"/>
      <c r="J245" s="242"/>
      <c r="K245" s="242"/>
      <c r="L245" s="242"/>
      <c r="M245" s="242"/>
      <c r="N245" s="242"/>
      <c r="O245" s="303"/>
      <c r="P245" s="299"/>
      <c r="Q245" s="300"/>
    </row>
    <row r="246" spans="1:17" ht="87" customHeight="1" x14ac:dyDescent="0.2">
      <c r="A246" s="3" t="s">
        <v>234</v>
      </c>
      <c r="B246" s="242" t="s">
        <v>220</v>
      </c>
      <c r="C246" s="242"/>
      <c r="D246" s="242"/>
      <c r="E246" s="242"/>
      <c r="F246" s="242"/>
      <c r="G246" s="242"/>
      <c r="H246" s="242"/>
      <c r="I246" s="242"/>
      <c r="J246" s="242"/>
      <c r="K246" s="242"/>
      <c r="L246" s="242"/>
      <c r="M246" s="242"/>
      <c r="N246" s="242"/>
      <c r="O246" s="303"/>
      <c r="P246" s="299"/>
      <c r="Q246" s="300"/>
    </row>
    <row r="247" spans="1:17" ht="171.75" customHeight="1" x14ac:dyDescent="0.2">
      <c r="A247" s="3" t="s">
        <v>235</v>
      </c>
      <c r="B247" s="304" t="s">
        <v>227</v>
      </c>
      <c r="C247" s="304"/>
      <c r="D247" s="304"/>
      <c r="E247" s="304"/>
      <c r="F247" s="304"/>
      <c r="G247" s="304"/>
      <c r="H247" s="304"/>
      <c r="I247" s="304"/>
      <c r="J247" s="304"/>
      <c r="K247" s="304"/>
      <c r="L247" s="304"/>
      <c r="M247" s="304"/>
      <c r="N247" s="304"/>
      <c r="O247" s="304"/>
      <c r="P247" s="342"/>
      <c r="Q247" s="343"/>
    </row>
    <row r="248" spans="1:17" ht="124.5" customHeight="1" x14ac:dyDescent="0.2">
      <c r="A248" s="3" t="s">
        <v>236</v>
      </c>
      <c r="B248" s="304" t="s">
        <v>550</v>
      </c>
      <c r="C248" s="304"/>
      <c r="D248" s="304"/>
      <c r="E248" s="304"/>
      <c r="F248" s="304"/>
      <c r="G248" s="304"/>
      <c r="H248" s="304"/>
      <c r="I248" s="304"/>
      <c r="J248" s="304"/>
      <c r="K248" s="304"/>
      <c r="L248" s="304"/>
      <c r="M248" s="304"/>
      <c r="N248" s="304"/>
      <c r="O248" s="305"/>
      <c r="P248" s="299"/>
      <c r="Q248" s="300"/>
    </row>
    <row r="249" spans="1:17" ht="125.25" customHeight="1" x14ac:dyDescent="0.2">
      <c r="A249" s="3" t="s">
        <v>237</v>
      </c>
      <c r="B249" s="335" t="s">
        <v>523</v>
      </c>
      <c r="C249" s="335"/>
      <c r="D249" s="335"/>
      <c r="E249" s="335"/>
      <c r="F249" s="335"/>
      <c r="G249" s="335"/>
      <c r="H249" s="335"/>
      <c r="I249" s="335"/>
      <c r="J249" s="335"/>
      <c r="K249" s="335"/>
      <c r="L249" s="335"/>
      <c r="M249" s="335"/>
      <c r="N249" s="335"/>
      <c r="O249" s="336"/>
      <c r="P249" s="344"/>
      <c r="Q249" s="343"/>
    </row>
    <row r="250" spans="1:17" ht="217.5" customHeight="1" x14ac:dyDescent="0.2">
      <c r="A250" s="3" t="s">
        <v>238</v>
      </c>
      <c r="B250" s="304" t="s">
        <v>222</v>
      </c>
      <c r="C250" s="304"/>
      <c r="D250" s="304"/>
      <c r="E250" s="304"/>
      <c r="F250" s="304"/>
      <c r="G250" s="304"/>
      <c r="H250" s="304"/>
      <c r="I250" s="304"/>
      <c r="J250" s="304"/>
      <c r="K250" s="304"/>
      <c r="L250" s="304"/>
      <c r="M250" s="304"/>
      <c r="N250" s="304"/>
      <c r="O250" s="305"/>
      <c r="P250" s="299"/>
      <c r="Q250" s="300"/>
    </row>
    <row r="251" spans="1:17" ht="151.5" customHeight="1" x14ac:dyDescent="0.2">
      <c r="A251" s="3" t="s">
        <v>239</v>
      </c>
      <c r="B251" s="304" t="s">
        <v>524</v>
      </c>
      <c r="C251" s="304"/>
      <c r="D251" s="304"/>
      <c r="E251" s="304"/>
      <c r="F251" s="304"/>
      <c r="G251" s="304"/>
      <c r="H251" s="304"/>
      <c r="I251" s="304"/>
      <c r="J251" s="304"/>
      <c r="K251" s="304"/>
      <c r="L251" s="304"/>
      <c r="M251" s="304"/>
      <c r="N251" s="304"/>
      <c r="O251" s="305"/>
      <c r="P251" s="299"/>
      <c r="Q251" s="300"/>
    </row>
    <row r="252" spans="1:17" ht="87.75" customHeight="1" x14ac:dyDescent="0.2">
      <c r="A252" s="3" t="s">
        <v>240</v>
      </c>
      <c r="B252" s="304" t="s">
        <v>525</v>
      </c>
      <c r="C252" s="304"/>
      <c r="D252" s="304"/>
      <c r="E252" s="304"/>
      <c r="F252" s="304"/>
      <c r="G252" s="304"/>
      <c r="H252" s="304"/>
      <c r="I252" s="304"/>
      <c r="J252" s="304"/>
      <c r="K252" s="304"/>
      <c r="L252" s="304"/>
      <c r="M252" s="304"/>
      <c r="N252" s="304"/>
      <c r="O252" s="305"/>
      <c r="P252" s="299"/>
      <c r="Q252" s="300"/>
    </row>
    <row r="253" spans="1:17" ht="60" customHeight="1" x14ac:dyDescent="0.2">
      <c r="A253" s="3" t="s">
        <v>241</v>
      </c>
      <c r="B253" s="304" t="s">
        <v>526</v>
      </c>
      <c r="C253" s="304"/>
      <c r="D253" s="304"/>
      <c r="E253" s="304"/>
      <c r="F253" s="304"/>
      <c r="G253" s="304"/>
      <c r="H253" s="304"/>
      <c r="I253" s="304"/>
      <c r="J253" s="304"/>
      <c r="K253" s="304"/>
      <c r="L253" s="304"/>
      <c r="M253" s="304"/>
      <c r="N253" s="304"/>
      <c r="O253" s="305"/>
      <c r="P253" s="299"/>
      <c r="Q253" s="300"/>
    </row>
    <row r="254" spans="1:17" ht="68.25" customHeight="1" x14ac:dyDescent="0.2">
      <c r="A254" s="3" t="s">
        <v>242</v>
      </c>
      <c r="B254" s="242" t="s">
        <v>527</v>
      </c>
      <c r="C254" s="242"/>
      <c r="D254" s="242"/>
      <c r="E254" s="242"/>
      <c r="F254" s="242"/>
      <c r="G254" s="242"/>
      <c r="H254" s="242"/>
      <c r="I254" s="242"/>
      <c r="J254" s="242"/>
      <c r="K254" s="242"/>
      <c r="L254" s="242"/>
      <c r="M254" s="242"/>
      <c r="N254" s="242"/>
      <c r="O254" s="303"/>
      <c r="P254" s="299"/>
      <c r="Q254" s="300"/>
    </row>
    <row r="255" spans="1:17" ht="75" customHeight="1" x14ac:dyDescent="0.2">
      <c r="A255" s="3" t="s">
        <v>243</v>
      </c>
      <c r="B255" s="335" t="s">
        <v>228</v>
      </c>
      <c r="C255" s="335"/>
      <c r="D255" s="335"/>
      <c r="E255" s="335"/>
      <c r="F255" s="335"/>
      <c r="G255" s="335"/>
      <c r="H255" s="335"/>
      <c r="I255" s="335"/>
      <c r="J255" s="335"/>
      <c r="K255" s="335"/>
      <c r="L255" s="335"/>
      <c r="M255" s="335"/>
      <c r="N255" s="335"/>
      <c r="O255" s="336"/>
      <c r="P255" s="299"/>
      <c r="Q255" s="300"/>
    </row>
    <row r="256" spans="1:17" ht="78" customHeight="1" x14ac:dyDescent="0.2">
      <c r="A256" s="3" t="s">
        <v>244</v>
      </c>
      <c r="B256" s="335" t="s">
        <v>229</v>
      </c>
      <c r="C256" s="335"/>
      <c r="D256" s="335"/>
      <c r="E256" s="335"/>
      <c r="F256" s="335"/>
      <c r="G256" s="335"/>
      <c r="H256" s="335"/>
      <c r="I256" s="335"/>
      <c r="J256" s="335"/>
      <c r="K256" s="335"/>
      <c r="L256" s="335"/>
      <c r="M256" s="335"/>
      <c r="N256" s="335"/>
      <c r="O256" s="336"/>
      <c r="P256" s="344"/>
      <c r="Q256" s="343"/>
    </row>
    <row r="257" spans="1:17" ht="289.5" customHeight="1" x14ac:dyDescent="0.2">
      <c r="A257" s="3" t="s">
        <v>268</v>
      </c>
      <c r="B257" s="337" t="s">
        <v>267</v>
      </c>
      <c r="C257" s="338"/>
      <c r="D257" s="338"/>
      <c r="E257" s="338"/>
      <c r="F257" s="338"/>
      <c r="G257" s="338"/>
      <c r="H257" s="338"/>
      <c r="I257" s="338"/>
      <c r="J257" s="338"/>
      <c r="K257" s="338"/>
      <c r="L257" s="338"/>
      <c r="M257" s="338"/>
      <c r="N257" s="338"/>
      <c r="O257" s="339"/>
      <c r="P257" s="299"/>
      <c r="Q257" s="300"/>
    </row>
    <row r="258" spans="1:17" ht="81.75" customHeight="1" x14ac:dyDescent="0.2">
      <c r="A258" s="3" t="s">
        <v>269</v>
      </c>
      <c r="B258" s="304" t="s">
        <v>136</v>
      </c>
      <c r="C258" s="304"/>
      <c r="D258" s="304"/>
      <c r="E258" s="304"/>
      <c r="F258" s="304"/>
      <c r="G258" s="304"/>
      <c r="H258" s="304"/>
      <c r="I258" s="304"/>
      <c r="J258" s="304"/>
      <c r="K258" s="304"/>
      <c r="L258" s="304"/>
      <c r="M258" s="304"/>
      <c r="N258" s="304"/>
      <c r="O258" s="305"/>
      <c r="P258" s="299"/>
      <c r="Q258" s="300"/>
    </row>
    <row r="259" spans="1:17" ht="59.25" customHeight="1" x14ac:dyDescent="0.2">
      <c r="A259" s="3" t="s">
        <v>270</v>
      </c>
      <c r="B259" s="304" t="s">
        <v>90</v>
      </c>
      <c r="C259" s="304"/>
      <c r="D259" s="304"/>
      <c r="E259" s="304"/>
      <c r="F259" s="304"/>
      <c r="G259" s="304"/>
      <c r="H259" s="304"/>
      <c r="I259" s="304"/>
      <c r="J259" s="304"/>
      <c r="K259" s="304"/>
      <c r="L259" s="304"/>
      <c r="M259" s="304"/>
      <c r="N259" s="304"/>
      <c r="O259" s="305"/>
      <c r="P259" s="299"/>
      <c r="Q259" s="300"/>
    </row>
    <row r="260" spans="1:17" ht="87.75" customHeight="1" x14ac:dyDescent="0.2">
      <c r="A260" s="3" t="s">
        <v>210</v>
      </c>
      <c r="B260" s="242" t="s">
        <v>271</v>
      </c>
      <c r="C260" s="242"/>
      <c r="D260" s="242"/>
      <c r="E260" s="242"/>
      <c r="F260" s="242"/>
      <c r="G260" s="242"/>
      <c r="H260" s="242"/>
      <c r="I260" s="242"/>
      <c r="J260" s="242"/>
      <c r="K260" s="242"/>
      <c r="L260" s="242"/>
      <c r="M260" s="242"/>
      <c r="N260" s="242"/>
      <c r="O260" s="303"/>
      <c r="P260" s="299"/>
      <c r="Q260" s="300"/>
    </row>
    <row r="261" spans="1:17" ht="133.5" customHeight="1" x14ac:dyDescent="0.2">
      <c r="A261" s="3" t="s">
        <v>210</v>
      </c>
      <c r="B261" s="242" t="s">
        <v>135</v>
      </c>
      <c r="C261" s="242"/>
      <c r="D261" s="242"/>
      <c r="E261" s="242"/>
      <c r="F261" s="242"/>
      <c r="G261" s="242"/>
      <c r="H261" s="242"/>
      <c r="I261" s="242"/>
      <c r="J261" s="242"/>
      <c r="K261" s="242"/>
      <c r="L261" s="242"/>
      <c r="M261" s="242"/>
      <c r="N261" s="242"/>
      <c r="O261" s="303"/>
      <c r="P261" s="299"/>
      <c r="Q261" s="300"/>
    </row>
    <row r="262" spans="1:17" ht="54.75" customHeight="1" x14ac:dyDescent="0.2">
      <c r="A262" s="3" t="s">
        <v>211</v>
      </c>
      <c r="B262" s="242" t="s">
        <v>120</v>
      </c>
      <c r="C262" s="242"/>
      <c r="D262" s="242"/>
      <c r="E262" s="242"/>
      <c r="F262" s="242"/>
      <c r="G262" s="242"/>
      <c r="H262" s="242"/>
      <c r="I262" s="242"/>
      <c r="J262" s="242"/>
      <c r="K262" s="242"/>
      <c r="L262" s="242"/>
      <c r="M262" s="242"/>
      <c r="N262" s="242"/>
      <c r="O262" s="303"/>
      <c r="P262" s="299"/>
      <c r="Q262" s="300"/>
    </row>
    <row r="263" spans="1:17" ht="75" customHeight="1" x14ac:dyDescent="0.2">
      <c r="A263" s="3" t="s">
        <v>212</v>
      </c>
      <c r="B263" s="304" t="s">
        <v>91</v>
      </c>
      <c r="C263" s="304"/>
      <c r="D263" s="304"/>
      <c r="E263" s="304"/>
      <c r="F263" s="304"/>
      <c r="G263" s="304"/>
      <c r="H263" s="304"/>
      <c r="I263" s="304"/>
      <c r="J263" s="304"/>
      <c r="K263" s="304"/>
      <c r="L263" s="304"/>
      <c r="M263" s="304"/>
      <c r="N263" s="304"/>
      <c r="O263" s="305"/>
      <c r="P263" s="299"/>
      <c r="Q263" s="300"/>
    </row>
    <row r="264" spans="1:17" ht="55.5" customHeight="1" x14ac:dyDescent="0.2">
      <c r="A264" s="3" t="s">
        <v>213</v>
      </c>
      <c r="B264" s="304" t="s">
        <v>225</v>
      </c>
      <c r="C264" s="304"/>
      <c r="D264" s="304"/>
      <c r="E264" s="304"/>
      <c r="F264" s="304"/>
      <c r="G264" s="304"/>
      <c r="H264" s="304"/>
      <c r="I264" s="304"/>
      <c r="J264" s="304"/>
      <c r="K264" s="304"/>
      <c r="L264" s="304"/>
      <c r="M264" s="304"/>
      <c r="N264" s="304"/>
      <c r="O264" s="305"/>
      <c r="P264" s="299"/>
      <c r="Q264" s="300"/>
    </row>
    <row r="265" spans="1:17" ht="46.5" customHeight="1" x14ac:dyDescent="0.2">
      <c r="A265" s="3" t="s">
        <v>214</v>
      </c>
      <c r="B265" s="304" t="s">
        <v>90</v>
      </c>
      <c r="C265" s="304"/>
      <c r="D265" s="304"/>
      <c r="E265" s="304"/>
      <c r="F265" s="304"/>
      <c r="G265" s="304"/>
      <c r="H265" s="304"/>
      <c r="I265" s="304"/>
      <c r="J265" s="304"/>
      <c r="K265" s="304"/>
      <c r="L265" s="304"/>
      <c r="M265" s="304"/>
      <c r="N265" s="304"/>
      <c r="O265" s="305"/>
      <c r="P265" s="299"/>
      <c r="Q265" s="300"/>
    </row>
    <row r="266" spans="1:17" ht="108" customHeight="1" x14ac:dyDescent="0.2">
      <c r="A266" s="3" t="s">
        <v>502</v>
      </c>
      <c r="B266" s="304" t="s">
        <v>528</v>
      </c>
      <c r="C266" s="304"/>
      <c r="D266" s="304"/>
      <c r="E266" s="304"/>
      <c r="F266" s="304"/>
      <c r="G266" s="304"/>
      <c r="H266" s="304"/>
      <c r="I266" s="304"/>
      <c r="J266" s="304"/>
      <c r="K266" s="304"/>
      <c r="L266" s="304"/>
      <c r="M266" s="304"/>
      <c r="N266" s="304"/>
      <c r="O266" s="305"/>
      <c r="P266" s="299"/>
      <c r="Q266" s="300"/>
    </row>
    <row r="267" spans="1:17" ht="117" customHeight="1" x14ac:dyDescent="0.2">
      <c r="A267" s="3" t="s">
        <v>215</v>
      </c>
      <c r="B267" s="301" t="s">
        <v>529</v>
      </c>
      <c r="C267" s="301"/>
      <c r="D267" s="301"/>
      <c r="E267" s="301"/>
      <c r="F267" s="301"/>
      <c r="G267" s="301"/>
      <c r="H267" s="301"/>
      <c r="I267" s="301"/>
      <c r="J267" s="301"/>
      <c r="K267" s="301"/>
      <c r="L267" s="301"/>
      <c r="M267" s="301"/>
      <c r="N267" s="301"/>
      <c r="O267" s="302"/>
      <c r="P267" s="299"/>
      <c r="Q267" s="300"/>
    </row>
    <row r="268" spans="1:17" ht="86.25" customHeight="1" x14ac:dyDescent="0.2">
      <c r="A268" s="3" t="s">
        <v>216</v>
      </c>
      <c r="B268" s="301" t="s">
        <v>530</v>
      </c>
      <c r="C268" s="301"/>
      <c r="D268" s="301"/>
      <c r="E268" s="301"/>
      <c r="F268" s="301"/>
      <c r="G268" s="301"/>
      <c r="H268" s="301"/>
      <c r="I268" s="301"/>
      <c r="J268" s="301"/>
      <c r="K268" s="301"/>
      <c r="L268" s="301"/>
      <c r="M268" s="301"/>
      <c r="N268" s="301"/>
      <c r="O268" s="302"/>
      <c r="P268" s="299"/>
      <c r="Q268" s="300"/>
    </row>
    <row r="269" spans="1:17" ht="101.25" customHeight="1" x14ac:dyDescent="0.2">
      <c r="A269" s="3" t="s">
        <v>217</v>
      </c>
      <c r="B269" s="304" t="s">
        <v>531</v>
      </c>
      <c r="C269" s="304"/>
      <c r="D269" s="304"/>
      <c r="E269" s="304"/>
      <c r="F269" s="304"/>
      <c r="G269" s="304"/>
      <c r="H269" s="304"/>
      <c r="I269" s="304"/>
      <c r="J269" s="304"/>
      <c r="K269" s="304"/>
      <c r="L269" s="304"/>
      <c r="M269" s="304"/>
      <c r="N269" s="304"/>
      <c r="O269" s="305"/>
      <c r="P269" s="299"/>
      <c r="Q269" s="300"/>
    </row>
    <row r="270" spans="1:17" ht="141.75" customHeight="1" x14ac:dyDescent="0.2">
      <c r="A270" s="3" t="s">
        <v>218</v>
      </c>
      <c r="B270" s="304" t="s">
        <v>532</v>
      </c>
      <c r="C270" s="304"/>
      <c r="D270" s="304"/>
      <c r="E270" s="304"/>
      <c r="F270" s="304"/>
      <c r="G270" s="304"/>
      <c r="H270" s="304"/>
      <c r="I270" s="304"/>
      <c r="J270" s="304"/>
      <c r="K270" s="304"/>
      <c r="L270" s="304"/>
      <c r="M270" s="304"/>
      <c r="N270" s="304"/>
      <c r="O270" s="305"/>
      <c r="P270" s="299"/>
      <c r="Q270" s="300"/>
    </row>
    <row r="271" spans="1:17" ht="75" customHeight="1" x14ac:dyDescent="0.2">
      <c r="A271" s="3" t="s">
        <v>221</v>
      </c>
      <c r="B271" s="304" t="s">
        <v>533</v>
      </c>
      <c r="C271" s="304"/>
      <c r="D271" s="304"/>
      <c r="E271" s="304"/>
      <c r="F271" s="304"/>
      <c r="G271" s="304"/>
      <c r="H271" s="304"/>
      <c r="I271" s="304"/>
      <c r="J271" s="304"/>
      <c r="K271" s="304"/>
      <c r="L271" s="304"/>
      <c r="M271" s="304"/>
      <c r="N271" s="304"/>
      <c r="O271" s="305"/>
      <c r="P271" s="299"/>
      <c r="Q271" s="300"/>
    </row>
    <row r="272" spans="1:17" ht="60" customHeight="1" x14ac:dyDescent="0.2">
      <c r="A272" s="3" t="s">
        <v>223</v>
      </c>
      <c r="B272" s="242" t="s">
        <v>290</v>
      </c>
      <c r="C272" s="242"/>
      <c r="D272" s="242"/>
      <c r="E272" s="242"/>
      <c r="F272" s="242"/>
      <c r="G272" s="242"/>
      <c r="H272" s="242"/>
      <c r="I272" s="242"/>
      <c r="J272" s="242"/>
      <c r="K272" s="242"/>
      <c r="L272" s="242"/>
      <c r="M272" s="242"/>
      <c r="N272" s="242"/>
      <c r="O272" s="303"/>
      <c r="P272" s="299"/>
      <c r="Q272" s="300"/>
    </row>
    <row r="273" spans="1:17" ht="60.75" customHeight="1" x14ac:dyDescent="0.2">
      <c r="A273" s="3" t="s">
        <v>224</v>
      </c>
      <c r="B273" s="321" t="s">
        <v>291</v>
      </c>
      <c r="C273" s="321"/>
      <c r="D273" s="321"/>
      <c r="E273" s="321"/>
      <c r="F273" s="321"/>
      <c r="G273" s="321"/>
      <c r="H273" s="321"/>
      <c r="I273" s="321"/>
      <c r="J273" s="321"/>
      <c r="K273" s="321"/>
      <c r="L273" s="321"/>
      <c r="M273" s="321"/>
      <c r="N273" s="321"/>
      <c r="O273" s="322"/>
      <c r="P273" s="340"/>
      <c r="Q273" s="341"/>
    </row>
    <row r="274" spans="1:17" ht="87.75" customHeight="1" x14ac:dyDescent="0.2">
      <c r="A274" s="3" t="s">
        <v>286</v>
      </c>
      <c r="B274" s="242" t="s">
        <v>292</v>
      </c>
      <c r="C274" s="242"/>
      <c r="D274" s="242"/>
      <c r="E274" s="242"/>
      <c r="F274" s="242"/>
      <c r="G274" s="242"/>
      <c r="H274" s="242"/>
      <c r="I274" s="242"/>
      <c r="J274" s="242"/>
      <c r="K274" s="242"/>
      <c r="L274" s="242"/>
      <c r="M274" s="242"/>
      <c r="N274" s="242"/>
      <c r="O274" s="303"/>
      <c r="P274" s="299"/>
      <c r="Q274" s="300"/>
    </row>
    <row r="275" spans="1:17" ht="75" customHeight="1" x14ac:dyDescent="0.2">
      <c r="A275" s="3" t="s">
        <v>287</v>
      </c>
      <c r="B275" s="321" t="s">
        <v>293</v>
      </c>
      <c r="C275" s="321"/>
      <c r="D275" s="321"/>
      <c r="E275" s="321"/>
      <c r="F275" s="321"/>
      <c r="G275" s="321"/>
      <c r="H275" s="321"/>
      <c r="I275" s="321"/>
      <c r="J275" s="321"/>
      <c r="K275" s="321"/>
      <c r="L275" s="321"/>
      <c r="M275" s="321"/>
      <c r="N275" s="321"/>
      <c r="O275" s="322"/>
      <c r="P275" s="340"/>
      <c r="Q275" s="341"/>
    </row>
    <row r="276" spans="1:17" ht="75" customHeight="1" x14ac:dyDescent="0.2">
      <c r="A276" s="3" t="s">
        <v>288</v>
      </c>
      <c r="B276" s="242" t="s">
        <v>294</v>
      </c>
      <c r="C276" s="242"/>
      <c r="D276" s="242"/>
      <c r="E276" s="242"/>
      <c r="F276" s="242"/>
      <c r="G276" s="242"/>
      <c r="H276" s="242"/>
      <c r="I276" s="242"/>
      <c r="J276" s="242"/>
      <c r="K276" s="242"/>
      <c r="L276" s="242"/>
      <c r="M276" s="242"/>
      <c r="N276" s="242"/>
      <c r="O276" s="303"/>
      <c r="P276" s="299"/>
      <c r="Q276" s="300"/>
    </row>
    <row r="277" spans="1:17" ht="74.25" customHeight="1" x14ac:dyDescent="0.2">
      <c r="A277" s="3" t="s">
        <v>289</v>
      </c>
      <c r="B277" s="242" t="s">
        <v>534</v>
      </c>
      <c r="C277" s="242"/>
      <c r="D277" s="242"/>
      <c r="E277" s="242"/>
      <c r="F277" s="242"/>
      <c r="G277" s="242"/>
      <c r="H277" s="242"/>
      <c r="I277" s="242"/>
      <c r="J277" s="242"/>
      <c r="K277" s="242"/>
      <c r="L277" s="242"/>
      <c r="M277" s="242"/>
      <c r="N277" s="242"/>
      <c r="O277" s="303"/>
      <c r="P277" s="299"/>
      <c r="Q277" s="300"/>
    </row>
    <row r="278" spans="1:17" ht="160.5" customHeight="1" thickBot="1" x14ac:dyDescent="0.25">
      <c r="A278" s="3" t="s">
        <v>295</v>
      </c>
      <c r="B278" s="316" t="s">
        <v>296</v>
      </c>
      <c r="C278" s="316"/>
      <c r="D278" s="316"/>
      <c r="E278" s="316"/>
      <c r="F278" s="316"/>
      <c r="G278" s="316"/>
      <c r="H278" s="316"/>
      <c r="I278" s="316"/>
      <c r="J278" s="316"/>
      <c r="K278" s="316"/>
      <c r="L278" s="316"/>
      <c r="M278" s="316"/>
      <c r="N278" s="316"/>
      <c r="O278" s="317"/>
      <c r="P278" s="312"/>
      <c r="Q278" s="313"/>
    </row>
    <row r="279" spans="1:17" ht="106.5" customHeight="1" x14ac:dyDescent="0.2">
      <c r="A279" s="3" t="s">
        <v>297</v>
      </c>
      <c r="B279" s="321" t="s">
        <v>535</v>
      </c>
      <c r="C279" s="321"/>
      <c r="D279" s="321"/>
      <c r="E279" s="321"/>
      <c r="F279" s="321"/>
      <c r="G279" s="321"/>
      <c r="H279" s="321"/>
      <c r="I279" s="321"/>
      <c r="J279" s="321"/>
      <c r="K279" s="321"/>
      <c r="L279" s="321"/>
      <c r="M279" s="321"/>
      <c r="N279" s="321"/>
      <c r="O279" s="322"/>
      <c r="P279" s="340"/>
      <c r="Q279" s="341"/>
    </row>
    <row r="280" spans="1:17" ht="75" customHeight="1" x14ac:dyDescent="0.2">
      <c r="A280" s="3" t="s">
        <v>503</v>
      </c>
      <c r="B280" s="304" t="s">
        <v>536</v>
      </c>
      <c r="C280" s="304"/>
      <c r="D280" s="304"/>
      <c r="E280" s="304"/>
      <c r="F280" s="304"/>
      <c r="G280" s="304"/>
      <c r="H280" s="304"/>
      <c r="I280" s="304"/>
      <c r="J280" s="304"/>
      <c r="K280" s="304"/>
      <c r="L280" s="304"/>
      <c r="M280" s="304"/>
      <c r="N280" s="304"/>
      <c r="O280" s="305"/>
      <c r="P280" s="299"/>
      <c r="Q280" s="300"/>
    </row>
    <row r="281" spans="1:17" ht="63" customHeight="1" thickBot="1" x14ac:dyDescent="0.25">
      <c r="A281" s="3" t="s">
        <v>504</v>
      </c>
      <c r="B281" s="316" t="s">
        <v>143</v>
      </c>
      <c r="C281" s="316"/>
      <c r="D281" s="316"/>
      <c r="E281" s="316"/>
      <c r="F281" s="316"/>
      <c r="G281" s="316"/>
      <c r="H281" s="316"/>
      <c r="I281" s="316"/>
      <c r="J281" s="316"/>
      <c r="K281" s="316"/>
      <c r="L281" s="316"/>
      <c r="M281" s="316"/>
      <c r="N281" s="316"/>
      <c r="O281" s="317"/>
      <c r="P281" s="312"/>
      <c r="Q281" s="313"/>
    </row>
    <row r="282" spans="1:17" ht="16.5" x14ac:dyDescent="0.2">
      <c r="A282" s="5"/>
      <c r="B282" s="162"/>
      <c r="C282" s="162"/>
      <c r="D282" s="162"/>
      <c r="E282" s="162"/>
      <c r="F282" s="162"/>
      <c r="G282" s="162"/>
      <c r="H282" s="162"/>
      <c r="I282" s="162"/>
      <c r="J282" s="162"/>
      <c r="K282" s="162"/>
      <c r="L282" s="162"/>
      <c r="M282" s="162"/>
      <c r="N282" s="162"/>
      <c r="O282" s="162"/>
      <c r="P282" s="181"/>
      <c r="Q282" s="181"/>
    </row>
    <row r="283" spans="1:17" ht="40.5" customHeight="1" thickBot="1" x14ac:dyDescent="0.25">
      <c r="A283" s="164" t="s">
        <v>508</v>
      </c>
      <c r="P283" s="182"/>
      <c r="Q283" s="183"/>
    </row>
    <row r="284" spans="1:17" ht="53.25" customHeight="1" x14ac:dyDescent="0.2">
      <c r="A284" s="2" t="s">
        <v>5</v>
      </c>
      <c r="B284" s="332" t="s">
        <v>92</v>
      </c>
      <c r="C284" s="333"/>
      <c r="D284" s="333"/>
      <c r="E284" s="333"/>
      <c r="F284" s="333"/>
      <c r="G284" s="333"/>
      <c r="H284" s="333"/>
      <c r="I284" s="333"/>
      <c r="J284" s="333"/>
      <c r="K284" s="333"/>
      <c r="L284" s="333"/>
      <c r="M284" s="333"/>
      <c r="N284" s="333"/>
      <c r="O284" s="334"/>
      <c r="P284" s="297"/>
      <c r="Q284" s="298"/>
    </row>
    <row r="285" spans="1:17" ht="40.5" customHeight="1" x14ac:dyDescent="0.2">
      <c r="A285" s="3" t="s">
        <v>4</v>
      </c>
      <c r="B285" s="304" t="s">
        <v>93</v>
      </c>
      <c r="C285" s="304"/>
      <c r="D285" s="304"/>
      <c r="E285" s="304"/>
      <c r="F285" s="304"/>
      <c r="G285" s="304"/>
      <c r="H285" s="304"/>
      <c r="I285" s="304"/>
      <c r="J285" s="304"/>
      <c r="K285" s="304"/>
      <c r="L285" s="304"/>
      <c r="M285" s="304"/>
      <c r="N285" s="304"/>
      <c r="O285" s="305"/>
      <c r="P285" s="262"/>
      <c r="Q285" s="263"/>
    </row>
    <row r="286" spans="1:17" ht="40.5" customHeight="1" x14ac:dyDescent="0.2">
      <c r="A286" s="3" t="s">
        <v>6</v>
      </c>
      <c r="B286" s="304" t="s">
        <v>94</v>
      </c>
      <c r="C286" s="304"/>
      <c r="D286" s="304"/>
      <c r="E286" s="304"/>
      <c r="F286" s="304"/>
      <c r="G286" s="304"/>
      <c r="H286" s="304"/>
      <c r="I286" s="304"/>
      <c r="J286" s="304"/>
      <c r="K286" s="304"/>
      <c r="L286" s="304"/>
      <c r="M286" s="304"/>
      <c r="N286" s="304"/>
      <c r="O286" s="305"/>
      <c r="P286" s="262"/>
      <c r="Q286" s="263"/>
    </row>
    <row r="287" spans="1:17" ht="43.5" customHeight="1" x14ac:dyDescent="0.2">
      <c r="A287" s="3" t="s">
        <v>43</v>
      </c>
      <c r="B287" s="304" t="s">
        <v>95</v>
      </c>
      <c r="C287" s="304"/>
      <c r="D287" s="304"/>
      <c r="E287" s="304"/>
      <c r="F287" s="304"/>
      <c r="G287" s="304"/>
      <c r="H287" s="304"/>
      <c r="I287" s="304"/>
      <c r="J287" s="304"/>
      <c r="K287" s="304"/>
      <c r="L287" s="304"/>
      <c r="M287" s="304"/>
      <c r="N287" s="304"/>
      <c r="O287" s="305"/>
      <c r="P287" s="262"/>
      <c r="Q287" s="263"/>
    </row>
    <row r="288" spans="1:17" ht="66" customHeight="1" x14ac:dyDescent="0.2">
      <c r="A288" s="3" t="s">
        <v>57</v>
      </c>
      <c r="B288" s="260" t="s">
        <v>96</v>
      </c>
      <c r="C288" s="261"/>
      <c r="D288" s="261"/>
      <c r="E288" s="261"/>
      <c r="F288" s="261"/>
      <c r="G288" s="261"/>
      <c r="H288" s="261"/>
      <c r="I288" s="261"/>
      <c r="J288" s="261"/>
      <c r="K288" s="261"/>
      <c r="L288" s="261"/>
      <c r="M288" s="261"/>
      <c r="N288" s="261"/>
      <c r="O288" s="403"/>
      <c r="P288" s="262"/>
      <c r="Q288" s="263"/>
    </row>
    <row r="289" spans="1:17" ht="52.5" customHeight="1" x14ac:dyDescent="0.2">
      <c r="A289" s="3" t="s">
        <v>58</v>
      </c>
      <c r="B289" s="260" t="s">
        <v>99</v>
      </c>
      <c r="C289" s="261"/>
      <c r="D289" s="261"/>
      <c r="E289" s="261"/>
      <c r="F289" s="261"/>
      <c r="G289" s="261"/>
      <c r="H289" s="261"/>
      <c r="I289" s="261"/>
      <c r="J289" s="261"/>
      <c r="K289" s="261"/>
      <c r="L289" s="261"/>
      <c r="M289" s="261"/>
      <c r="N289" s="261"/>
      <c r="O289" s="403"/>
      <c r="P289" s="262"/>
      <c r="Q289" s="263"/>
    </row>
    <row r="290" spans="1:17" ht="40.5" customHeight="1" x14ac:dyDescent="0.2">
      <c r="A290" s="3" t="s">
        <v>70</v>
      </c>
      <c r="B290" s="260" t="s">
        <v>98</v>
      </c>
      <c r="C290" s="261"/>
      <c r="D290" s="261"/>
      <c r="E290" s="261"/>
      <c r="F290" s="261"/>
      <c r="G290" s="261"/>
      <c r="H290" s="261"/>
      <c r="I290" s="261"/>
      <c r="J290" s="261"/>
      <c r="K290" s="261"/>
      <c r="L290" s="261"/>
      <c r="M290" s="261"/>
      <c r="N290" s="261"/>
      <c r="O290" s="403"/>
      <c r="P290" s="262"/>
      <c r="Q290" s="263"/>
    </row>
    <row r="291" spans="1:17" ht="24.75" customHeight="1" thickBot="1" x14ac:dyDescent="0.25">
      <c r="A291" s="4" t="s">
        <v>123</v>
      </c>
      <c r="B291" s="401" t="s">
        <v>97</v>
      </c>
      <c r="C291" s="401"/>
      <c r="D291" s="401"/>
      <c r="E291" s="401"/>
      <c r="F291" s="401"/>
      <c r="G291" s="401"/>
      <c r="H291" s="401"/>
      <c r="I291" s="401"/>
      <c r="J291" s="401"/>
      <c r="K291" s="401"/>
      <c r="L291" s="401"/>
      <c r="M291" s="401"/>
      <c r="N291" s="401"/>
      <c r="O291" s="402"/>
      <c r="P291" s="264"/>
      <c r="Q291" s="234"/>
    </row>
    <row r="292" spans="1:17" ht="33" customHeight="1" x14ac:dyDescent="0.2">
      <c r="A292" s="164" t="s">
        <v>37</v>
      </c>
    </row>
    <row r="293" spans="1:17" ht="32.25" customHeight="1" thickBot="1" x14ac:dyDescent="0.25">
      <c r="A293" s="166" t="s">
        <v>103</v>
      </c>
    </row>
    <row r="294" spans="1:17" ht="45" customHeight="1" x14ac:dyDescent="0.2">
      <c r="A294" s="2" t="s">
        <v>40</v>
      </c>
      <c r="B294" s="286" t="s">
        <v>137</v>
      </c>
      <c r="C294" s="286"/>
      <c r="D294" s="286"/>
      <c r="E294" s="286"/>
      <c r="F294" s="286"/>
      <c r="G294" s="286"/>
      <c r="H294" s="286"/>
      <c r="I294" s="286"/>
      <c r="J294" s="286"/>
      <c r="K294" s="286"/>
      <c r="L294" s="286"/>
      <c r="M294" s="286"/>
      <c r="N294" s="286"/>
      <c r="O294" s="287"/>
      <c r="P294" s="297"/>
      <c r="Q294" s="298"/>
    </row>
    <row r="295" spans="1:17" ht="87.75" customHeight="1" x14ac:dyDescent="0.2">
      <c r="A295" s="180" t="s">
        <v>41</v>
      </c>
      <c r="B295" s="321" t="s">
        <v>121</v>
      </c>
      <c r="C295" s="321"/>
      <c r="D295" s="321"/>
      <c r="E295" s="321"/>
      <c r="F295" s="321"/>
      <c r="G295" s="321"/>
      <c r="H295" s="321"/>
      <c r="I295" s="321"/>
      <c r="J295" s="321"/>
      <c r="K295" s="321"/>
      <c r="L295" s="321"/>
      <c r="M295" s="321"/>
      <c r="N295" s="321"/>
      <c r="O295" s="322"/>
      <c r="P295" s="235"/>
      <c r="Q295" s="236"/>
    </row>
    <row r="296" spans="1:17" x14ac:dyDescent="0.2">
      <c r="A296" s="250" t="s">
        <v>285</v>
      </c>
      <c r="B296" s="246" t="s">
        <v>279</v>
      </c>
      <c r="C296" s="246"/>
      <c r="D296" s="246"/>
      <c r="E296" s="246"/>
      <c r="F296" s="246"/>
      <c r="G296" s="246"/>
      <c r="H296" s="246"/>
      <c r="I296" s="246"/>
      <c r="J296" s="246"/>
      <c r="K296" s="246"/>
      <c r="L296" s="246"/>
      <c r="M296" s="246"/>
      <c r="N296" s="246"/>
      <c r="O296" s="247"/>
      <c r="P296" s="235"/>
      <c r="Q296" s="236"/>
    </row>
    <row r="297" spans="1:17" ht="30.75" customHeight="1" x14ac:dyDescent="0.2">
      <c r="A297" s="251"/>
      <c r="B297" s="248"/>
      <c r="C297" s="248"/>
      <c r="D297" s="248"/>
      <c r="E297" s="248"/>
      <c r="F297" s="248"/>
      <c r="G297" s="248"/>
      <c r="H297" s="248"/>
      <c r="I297" s="248"/>
      <c r="J297" s="248"/>
      <c r="K297" s="248"/>
      <c r="L297" s="248"/>
      <c r="M297" s="248"/>
      <c r="N297" s="248"/>
      <c r="O297" s="249"/>
      <c r="P297" s="237"/>
      <c r="Q297" s="238"/>
    </row>
    <row r="298" spans="1:17" ht="65.25" customHeight="1" x14ac:dyDescent="0.2">
      <c r="A298" s="251"/>
      <c r="B298" s="241" t="s">
        <v>280</v>
      </c>
      <c r="C298" s="242"/>
      <c r="D298" s="242"/>
      <c r="E298" s="242"/>
      <c r="F298" s="243" t="s">
        <v>282</v>
      </c>
      <c r="G298" s="244"/>
      <c r="H298" s="244"/>
      <c r="I298" s="244"/>
      <c r="J298" s="244"/>
      <c r="K298" s="244"/>
      <c r="L298" s="244"/>
      <c r="M298" s="244"/>
      <c r="N298" s="245"/>
      <c r="O298" s="184"/>
      <c r="P298" s="237"/>
      <c r="Q298" s="238"/>
    </row>
    <row r="299" spans="1:17" ht="65.25" customHeight="1" x14ac:dyDescent="0.2">
      <c r="A299" s="251"/>
      <c r="B299" s="241" t="s">
        <v>281</v>
      </c>
      <c r="C299" s="242"/>
      <c r="D299" s="242"/>
      <c r="E299" s="242"/>
      <c r="F299" s="243" t="s">
        <v>283</v>
      </c>
      <c r="G299" s="244"/>
      <c r="H299" s="244"/>
      <c r="I299" s="244"/>
      <c r="J299" s="244"/>
      <c r="K299" s="244"/>
      <c r="L299" s="244"/>
      <c r="M299" s="244"/>
      <c r="N299" s="245"/>
      <c r="O299" s="184"/>
      <c r="P299" s="237"/>
      <c r="Q299" s="238"/>
    </row>
    <row r="300" spans="1:17" ht="26.25" customHeight="1" thickBot="1" x14ac:dyDescent="0.25">
      <c r="A300" s="252"/>
      <c r="B300" s="253" t="s">
        <v>284</v>
      </c>
      <c r="C300" s="254"/>
      <c r="D300" s="254"/>
      <c r="E300" s="254"/>
      <c r="F300" s="254"/>
      <c r="G300" s="254"/>
      <c r="H300" s="254"/>
      <c r="I300" s="254"/>
      <c r="J300" s="254"/>
      <c r="K300" s="254"/>
      <c r="L300" s="254"/>
      <c r="M300" s="254"/>
      <c r="N300" s="254"/>
      <c r="O300" s="255"/>
      <c r="P300" s="239"/>
      <c r="Q300" s="240"/>
    </row>
    <row r="302" spans="1:17" ht="27.75" customHeight="1" thickBot="1" x14ac:dyDescent="0.25">
      <c r="A302" s="166" t="s">
        <v>104</v>
      </c>
    </row>
    <row r="303" spans="1:17" ht="65.25" customHeight="1" thickBot="1" x14ac:dyDescent="0.25">
      <c r="A303" s="185" t="s">
        <v>40</v>
      </c>
      <c r="B303" s="441" t="s">
        <v>134</v>
      </c>
      <c r="C303" s="442"/>
      <c r="D303" s="442"/>
      <c r="E303" s="442"/>
      <c r="F303" s="442"/>
      <c r="G303" s="442"/>
      <c r="H303" s="442"/>
      <c r="I303" s="442"/>
      <c r="J303" s="442"/>
      <c r="K303" s="442"/>
      <c r="L303" s="442"/>
      <c r="M303" s="442"/>
      <c r="N303" s="442"/>
      <c r="O303" s="443"/>
      <c r="P303" s="438"/>
      <c r="Q303" s="439"/>
    </row>
    <row r="304" spans="1:17" ht="25.5" customHeight="1" x14ac:dyDescent="0.2"/>
    <row r="305" spans="1:17" ht="24.75" customHeight="1" thickBot="1" x14ac:dyDescent="0.25">
      <c r="A305" s="186" t="s">
        <v>159</v>
      </c>
    </row>
    <row r="306" spans="1:17" ht="87.75" customHeight="1" thickBot="1" x14ac:dyDescent="0.25">
      <c r="A306" s="185" t="s">
        <v>5</v>
      </c>
      <c r="B306" s="444" t="s">
        <v>160</v>
      </c>
      <c r="C306" s="444"/>
      <c r="D306" s="444"/>
      <c r="E306" s="444"/>
      <c r="F306" s="444"/>
      <c r="G306" s="444"/>
      <c r="H306" s="444"/>
      <c r="I306" s="444"/>
      <c r="J306" s="444"/>
      <c r="K306" s="444"/>
      <c r="L306" s="444"/>
      <c r="M306" s="444"/>
      <c r="N306" s="444"/>
      <c r="O306" s="445"/>
      <c r="P306" s="438"/>
      <c r="Q306" s="439"/>
    </row>
    <row r="307" spans="1:17" x14ac:dyDescent="0.2">
      <c r="A307" s="5"/>
      <c r="B307" s="6"/>
      <c r="C307" s="6"/>
      <c r="D307" s="6"/>
      <c r="E307" s="6"/>
      <c r="F307" s="6"/>
      <c r="G307" s="6"/>
      <c r="H307" s="6"/>
      <c r="I307" s="6"/>
      <c r="J307" s="6"/>
      <c r="K307" s="6"/>
      <c r="L307" s="6"/>
      <c r="M307" s="6"/>
      <c r="N307" s="6"/>
      <c r="O307" s="6"/>
      <c r="P307" s="167"/>
      <c r="Q307" s="167"/>
    </row>
    <row r="308" spans="1:17" ht="30" customHeight="1" thickBot="1" x14ac:dyDescent="0.25">
      <c r="A308" s="164" t="s">
        <v>278</v>
      </c>
    </row>
    <row r="309" spans="1:17" ht="30" customHeight="1" x14ac:dyDescent="0.2">
      <c r="A309" s="2" t="s">
        <v>5</v>
      </c>
      <c r="B309" s="256" t="s">
        <v>272</v>
      </c>
      <c r="C309" s="256"/>
      <c r="D309" s="256"/>
      <c r="E309" s="256"/>
      <c r="F309" s="256"/>
      <c r="G309" s="256"/>
      <c r="H309" s="256"/>
      <c r="I309" s="256"/>
      <c r="J309" s="256"/>
      <c r="K309" s="256"/>
      <c r="L309" s="256"/>
      <c r="M309" s="256"/>
      <c r="N309" s="256"/>
      <c r="O309" s="257"/>
      <c r="P309" s="258"/>
      <c r="Q309" s="259"/>
    </row>
    <row r="310" spans="1:17" ht="30" customHeight="1" x14ac:dyDescent="0.2">
      <c r="A310" s="3" t="s">
        <v>4</v>
      </c>
      <c r="B310" s="260" t="s">
        <v>273</v>
      </c>
      <c r="C310" s="261"/>
      <c r="D310" s="261"/>
      <c r="E310" s="261"/>
      <c r="F310" s="261"/>
      <c r="G310" s="261"/>
      <c r="H310" s="261"/>
      <c r="I310" s="261"/>
      <c r="J310" s="261"/>
      <c r="K310" s="261"/>
      <c r="L310" s="261"/>
      <c r="M310" s="261"/>
      <c r="N310" s="261"/>
      <c r="O310" s="261"/>
      <c r="P310" s="262"/>
      <c r="Q310" s="263"/>
    </row>
    <row r="311" spans="1:17" ht="30" customHeight="1" x14ac:dyDescent="0.2">
      <c r="A311" s="3" t="s">
        <v>6</v>
      </c>
      <c r="B311" s="260" t="s">
        <v>274</v>
      </c>
      <c r="C311" s="261"/>
      <c r="D311" s="261"/>
      <c r="E311" s="261"/>
      <c r="F311" s="261"/>
      <c r="G311" s="261"/>
      <c r="H311" s="261"/>
      <c r="I311" s="261"/>
      <c r="J311" s="261"/>
      <c r="K311" s="261"/>
      <c r="L311" s="261"/>
      <c r="M311" s="261"/>
      <c r="N311" s="261"/>
      <c r="O311" s="261"/>
      <c r="P311" s="262"/>
      <c r="Q311" s="263"/>
    </row>
    <row r="312" spans="1:17" ht="31.5" customHeight="1" thickBot="1" x14ac:dyDescent="0.25">
      <c r="A312" s="4" t="s">
        <v>43</v>
      </c>
      <c r="B312" s="230" t="s">
        <v>275</v>
      </c>
      <c r="C312" s="231"/>
      <c r="D312" s="231"/>
      <c r="E312" s="231"/>
      <c r="F312" s="231"/>
      <c r="G312" s="231"/>
      <c r="H312" s="231"/>
      <c r="I312" s="231"/>
      <c r="J312" s="231"/>
      <c r="K312" s="231"/>
      <c r="L312" s="231"/>
      <c r="M312" s="231"/>
      <c r="N312" s="231"/>
      <c r="O312" s="231"/>
      <c r="P312" s="264"/>
      <c r="Q312" s="234"/>
    </row>
    <row r="313" spans="1:17" ht="19.5" customHeight="1" x14ac:dyDescent="0.2">
      <c r="A313" s="5"/>
      <c r="B313" s="6"/>
      <c r="C313" s="6"/>
      <c r="D313" s="6"/>
      <c r="E313" s="6"/>
      <c r="F313" s="6"/>
      <c r="G313" s="6"/>
      <c r="H313" s="6"/>
      <c r="I313" s="6"/>
      <c r="J313" s="6"/>
      <c r="K313" s="6"/>
      <c r="L313" s="6"/>
      <c r="M313" s="6"/>
      <c r="N313" s="6"/>
      <c r="O313" s="6"/>
      <c r="P313" s="7"/>
      <c r="Q313" s="7"/>
    </row>
    <row r="314" spans="1:17" ht="45" customHeight="1" thickBot="1" x14ac:dyDescent="0.25">
      <c r="A314" s="164" t="s">
        <v>557</v>
      </c>
    </row>
    <row r="315" spans="1:17" ht="54" customHeight="1" x14ac:dyDescent="0.2">
      <c r="A315" s="2" t="s">
        <v>5</v>
      </c>
      <c r="B315" s="256" t="s">
        <v>276</v>
      </c>
      <c r="C315" s="256"/>
      <c r="D315" s="256"/>
      <c r="E315" s="256"/>
      <c r="F315" s="256"/>
      <c r="G315" s="256"/>
      <c r="H315" s="256"/>
      <c r="I315" s="256"/>
      <c r="J315" s="256"/>
      <c r="K315" s="256"/>
      <c r="L315" s="256"/>
      <c r="M315" s="256"/>
      <c r="N315" s="256"/>
      <c r="O315" s="265"/>
      <c r="P315" s="266"/>
      <c r="Q315" s="259"/>
    </row>
    <row r="316" spans="1:17" ht="39" customHeight="1" thickBot="1" x14ac:dyDescent="0.25">
      <c r="A316" s="4" t="s">
        <v>4</v>
      </c>
      <c r="B316" s="230" t="s">
        <v>277</v>
      </c>
      <c r="C316" s="231"/>
      <c r="D316" s="231"/>
      <c r="E316" s="231"/>
      <c r="F316" s="231"/>
      <c r="G316" s="231"/>
      <c r="H316" s="231"/>
      <c r="I316" s="231"/>
      <c r="J316" s="231"/>
      <c r="K316" s="231"/>
      <c r="L316" s="231"/>
      <c r="M316" s="231"/>
      <c r="N316" s="231"/>
      <c r="O316" s="232"/>
      <c r="P316" s="233"/>
      <c r="Q316" s="234"/>
    </row>
    <row r="317" spans="1:17" ht="30" customHeight="1" x14ac:dyDescent="0.2"/>
    <row r="318" spans="1:17" ht="40.5" customHeight="1" x14ac:dyDescent="0.2">
      <c r="A318" s="446" t="s">
        <v>158</v>
      </c>
      <c r="B318" s="447"/>
      <c r="C318" s="447"/>
      <c r="D318" s="447"/>
      <c r="E318" s="447"/>
      <c r="F318" s="447"/>
      <c r="G318" s="447"/>
      <c r="H318" s="447"/>
      <c r="I318" s="447"/>
      <c r="J318" s="447"/>
      <c r="K318" s="447"/>
      <c r="L318" s="447"/>
      <c r="M318" s="447"/>
      <c r="N318" s="447"/>
      <c r="O318" s="447"/>
      <c r="P318" s="447"/>
      <c r="Q318" s="448"/>
    </row>
    <row r="320" spans="1:17" ht="13.5" thickBot="1" x14ac:dyDescent="0.25"/>
    <row r="321" spans="1:17" ht="13.5" thickTop="1" x14ac:dyDescent="0.2">
      <c r="A321" s="187"/>
      <c r="B321" s="188"/>
      <c r="C321" s="188"/>
      <c r="D321" s="188"/>
      <c r="E321" s="188"/>
      <c r="F321" s="188"/>
      <c r="G321" s="188"/>
      <c r="H321" s="188"/>
      <c r="I321" s="188"/>
      <c r="J321" s="188"/>
      <c r="K321" s="188"/>
      <c r="L321" s="188"/>
      <c r="M321" s="188"/>
      <c r="N321" s="188"/>
      <c r="O321" s="188"/>
      <c r="P321" s="188"/>
      <c r="Q321" s="189"/>
    </row>
    <row r="322" spans="1:17" ht="19" x14ac:dyDescent="0.2">
      <c r="A322" s="434" t="s">
        <v>38</v>
      </c>
      <c r="B322" s="435"/>
      <c r="C322" s="435"/>
      <c r="D322" s="435"/>
      <c r="E322" s="435"/>
      <c r="F322" s="435"/>
      <c r="G322" s="435"/>
      <c r="H322" s="435"/>
      <c r="I322" s="435"/>
      <c r="J322" s="435"/>
      <c r="K322" s="435"/>
      <c r="L322" s="435"/>
      <c r="M322" s="435"/>
      <c r="N322" s="435"/>
      <c r="O322" s="435"/>
      <c r="P322" s="432"/>
      <c r="Q322" s="433"/>
    </row>
    <row r="323" spans="1:17" ht="42.75" customHeight="1" x14ac:dyDescent="0.2">
      <c r="A323" s="190"/>
      <c r="B323" s="184"/>
      <c r="C323" s="184"/>
      <c r="D323" s="184"/>
      <c r="E323" s="184"/>
      <c r="F323" s="184"/>
      <c r="G323" s="184"/>
      <c r="H323" s="184"/>
      <c r="I323" s="184"/>
      <c r="J323" s="184"/>
      <c r="K323" s="184"/>
      <c r="L323" s="184"/>
      <c r="M323" s="184"/>
      <c r="N323" s="184"/>
      <c r="O323" s="184"/>
      <c r="P323" s="184"/>
      <c r="Q323" s="191"/>
    </row>
    <row r="324" spans="1:17" ht="39.75" customHeight="1" x14ac:dyDescent="0.2">
      <c r="A324" s="192" t="s">
        <v>39</v>
      </c>
      <c r="B324" s="440" t="s">
        <v>1</v>
      </c>
      <c r="C324" s="440"/>
      <c r="D324" s="440"/>
      <c r="E324" s="440"/>
      <c r="F324" s="440"/>
      <c r="G324" s="440"/>
      <c r="H324" s="440"/>
      <c r="I324" s="440"/>
      <c r="J324" s="440"/>
      <c r="K324" s="440"/>
      <c r="L324" s="440"/>
      <c r="M324" s="440"/>
      <c r="N324" s="440"/>
      <c r="O324" s="440"/>
      <c r="P324" s="193"/>
      <c r="Q324" s="191"/>
    </row>
    <row r="325" spans="1:17" ht="52.5" customHeight="1" x14ac:dyDescent="0.2">
      <c r="A325" s="194" t="s">
        <v>39</v>
      </c>
      <c r="B325" s="195" t="s">
        <v>52</v>
      </c>
      <c r="C325" s="195"/>
      <c r="D325" s="195"/>
      <c r="E325" s="195"/>
      <c r="F325" s="195"/>
      <c r="G325" s="195"/>
      <c r="H325" s="195"/>
      <c r="I325" s="195"/>
      <c r="J325" s="195"/>
      <c r="K325" s="195"/>
      <c r="L325" s="195"/>
      <c r="M325" s="195"/>
      <c r="N325" s="195"/>
      <c r="O325" s="195"/>
      <c r="P325" s="196"/>
      <c r="Q325" s="191"/>
    </row>
    <row r="326" spans="1:17" x14ac:dyDescent="0.2">
      <c r="A326" s="192" t="s">
        <v>39</v>
      </c>
      <c r="B326" s="436" t="s">
        <v>537</v>
      </c>
      <c r="C326" s="436"/>
      <c r="D326" s="436"/>
      <c r="E326" s="436"/>
      <c r="F326" s="436"/>
      <c r="G326" s="436"/>
      <c r="H326" s="436"/>
      <c r="I326" s="436"/>
      <c r="J326" s="436"/>
      <c r="K326" s="436"/>
      <c r="L326" s="436"/>
      <c r="M326" s="436"/>
      <c r="N326" s="436"/>
      <c r="O326" s="436"/>
      <c r="P326" s="436"/>
      <c r="Q326" s="437"/>
    </row>
    <row r="327" spans="1:17" x14ac:dyDescent="0.2">
      <c r="A327" s="190"/>
      <c r="B327" s="184"/>
      <c r="C327" s="184"/>
      <c r="D327" s="184"/>
      <c r="E327" s="184"/>
      <c r="F327" s="184"/>
      <c r="G327" s="184"/>
      <c r="H327" s="184"/>
      <c r="I327" s="184"/>
      <c r="J327" s="184"/>
      <c r="K327" s="184"/>
      <c r="L327" s="184"/>
      <c r="M327" s="184"/>
      <c r="N327" s="184"/>
      <c r="O327" s="184"/>
      <c r="P327" s="184"/>
      <c r="Q327" s="191"/>
    </row>
    <row r="328" spans="1:17" ht="16.5" x14ac:dyDescent="0.2">
      <c r="A328" s="430" t="s">
        <v>147</v>
      </c>
      <c r="B328" s="431"/>
      <c r="C328" s="431"/>
      <c r="D328" s="431"/>
      <c r="E328" s="431"/>
      <c r="F328" s="431"/>
      <c r="G328" s="431"/>
      <c r="H328" s="431"/>
      <c r="I328" s="431"/>
      <c r="J328" s="431"/>
      <c r="K328" s="431"/>
      <c r="L328" s="431"/>
      <c r="M328" s="431"/>
      <c r="N328" s="431"/>
      <c r="O328" s="431"/>
      <c r="P328" s="432"/>
      <c r="Q328" s="433"/>
    </row>
    <row r="329" spans="1:17" ht="13.5" thickBot="1" x14ac:dyDescent="0.25">
      <c r="A329" s="197"/>
      <c r="B329" s="198"/>
      <c r="C329" s="198"/>
      <c r="D329" s="198"/>
      <c r="E329" s="198"/>
      <c r="F329" s="198"/>
      <c r="G329" s="198"/>
      <c r="H329" s="198"/>
      <c r="I329" s="198"/>
      <c r="J329" s="198"/>
      <c r="K329" s="198"/>
      <c r="L329" s="198"/>
      <c r="M329" s="198"/>
      <c r="N329" s="198"/>
      <c r="O329" s="198"/>
      <c r="P329" s="198"/>
      <c r="Q329" s="199"/>
    </row>
    <row r="330" spans="1:17" ht="13.5" thickTop="1" x14ac:dyDescent="0.2"/>
  </sheetData>
  <mergeCells count="505">
    <mergeCell ref="B199:O199"/>
    <mergeCell ref="B273:O273"/>
    <mergeCell ref="B248:O248"/>
    <mergeCell ref="P273:Q273"/>
    <mergeCell ref="B276:O276"/>
    <mergeCell ref="P276:Q276"/>
    <mergeCell ref="B278:O278"/>
    <mergeCell ref="P278:Q278"/>
    <mergeCell ref="B240:O240"/>
    <mergeCell ref="P240:Q240"/>
    <mergeCell ref="B242:O242"/>
    <mergeCell ref="P263:Q263"/>
    <mergeCell ref="P243:Q243"/>
    <mergeCell ref="P244:Q244"/>
    <mergeCell ref="P249:Q249"/>
    <mergeCell ref="B243:O243"/>
    <mergeCell ref="P242:Q242"/>
    <mergeCell ref="B261:O261"/>
    <mergeCell ref="P95:Q95"/>
    <mergeCell ref="P250:Q250"/>
    <mergeCell ref="A217:A230"/>
    <mergeCell ref="B217:O217"/>
    <mergeCell ref="P217:Q230"/>
    <mergeCell ref="B218:O218"/>
    <mergeCell ref="C219:O219"/>
    <mergeCell ref="C220:O220"/>
    <mergeCell ref="C221:O221"/>
    <mergeCell ref="C222:O222"/>
    <mergeCell ref="C223:O223"/>
    <mergeCell ref="C224:O224"/>
    <mergeCell ref="B225:O225"/>
    <mergeCell ref="B226:O226"/>
    <mergeCell ref="C227:O227"/>
    <mergeCell ref="C228:O228"/>
    <mergeCell ref="B229:O229"/>
    <mergeCell ref="C230:O230"/>
    <mergeCell ref="C210:Q210"/>
    <mergeCell ref="P196:Q196"/>
    <mergeCell ref="P197:Q197"/>
    <mergeCell ref="P198:Q198"/>
    <mergeCell ref="P199:Q199"/>
    <mergeCell ref="B239:O239"/>
    <mergeCell ref="B82:O82"/>
    <mergeCell ref="C136:O136"/>
    <mergeCell ref="B144:O144"/>
    <mergeCell ref="O73:P73"/>
    <mergeCell ref="O69:P69"/>
    <mergeCell ref="O66:P66"/>
    <mergeCell ref="I74:J74"/>
    <mergeCell ref="K74:L74"/>
    <mergeCell ref="O72:P72"/>
    <mergeCell ref="O74:P74"/>
    <mergeCell ref="O70:P70"/>
    <mergeCell ref="P82:Q82"/>
    <mergeCell ref="P91:Q91"/>
    <mergeCell ref="B91:O91"/>
    <mergeCell ref="B81:O81"/>
    <mergeCell ref="P81:Q81"/>
    <mergeCell ref="P102:Q102"/>
    <mergeCell ref="B102:O102"/>
    <mergeCell ref="P139:Q139"/>
    <mergeCell ref="P137:Q137"/>
    <mergeCell ref="B128:O128"/>
    <mergeCell ref="B124:O124"/>
    <mergeCell ref="B129:O129"/>
    <mergeCell ref="B127:O127"/>
    <mergeCell ref="B112:O112"/>
    <mergeCell ref="B177:O177"/>
    <mergeCell ref="B178:O178"/>
    <mergeCell ref="P99:Q99"/>
    <mergeCell ref="P105:Q105"/>
    <mergeCell ref="B105:O105"/>
    <mergeCell ref="B99:O99"/>
    <mergeCell ref="P112:Q112"/>
    <mergeCell ref="B113:O113"/>
    <mergeCell ref="P113:Q113"/>
    <mergeCell ref="P143:Q143"/>
    <mergeCell ref="P154:Q154"/>
    <mergeCell ref="P151:Q151"/>
    <mergeCell ref="B165:O165"/>
    <mergeCell ref="P165:Q165"/>
    <mergeCell ref="P177:Q177"/>
    <mergeCell ref="B176:O176"/>
    <mergeCell ref="B173:O173"/>
    <mergeCell ref="A63:B66"/>
    <mergeCell ref="A67:B70"/>
    <mergeCell ref="B94:O94"/>
    <mergeCell ref="B95:O95"/>
    <mergeCell ref="P169:Q169"/>
    <mergeCell ref="B169:O169"/>
    <mergeCell ref="B80:O80"/>
    <mergeCell ref="P80:Q80"/>
    <mergeCell ref="P96:Q96"/>
    <mergeCell ref="B154:O154"/>
    <mergeCell ref="B88:O88"/>
    <mergeCell ref="P88:Q88"/>
    <mergeCell ref="P133:Q133"/>
    <mergeCell ref="P124:Q124"/>
    <mergeCell ref="P135:Q135"/>
    <mergeCell ref="P136:Q136"/>
    <mergeCell ref="B143:O143"/>
    <mergeCell ref="B145:O145"/>
    <mergeCell ref="B116:O116"/>
    <mergeCell ref="P116:Q116"/>
    <mergeCell ref="O71:P71"/>
    <mergeCell ref="P144:Q144"/>
    <mergeCell ref="B142:O142"/>
    <mergeCell ref="P145:Q145"/>
    <mergeCell ref="P39:Q39"/>
    <mergeCell ref="E69:F69"/>
    <mergeCell ref="G69:H69"/>
    <mergeCell ref="I69:J69"/>
    <mergeCell ref="K69:L69"/>
    <mergeCell ref="M69:N69"/>
    <mergeCell ref="M65:N65"/>
    <mergeCell ref="I65:J65"/>
    <mergeCell ref="E65:F65"/>
    <mergeCell ref="O62:P62"/>
    <mergeCell ref="I63:J63"/>
    <mergeCell ref="K63:L63"/>
    <mergeCell ref="M63:N63"/>
    <mergeCell ref="I62:J62"/>
    <mergeCell ref="G62:H62"/>
    <mergeCell ref="O63:P63"/>
    <mergeCell ref="E64:F64"/>
    <mergeCell ref="G64:H64"/>
    <mergeCell ref="I64:J64"/>
    <mergeCell ref="K64:L64"/>
    <mergeCell ref="B37:O37"/>
    <mergeCell ref="P37:Q37"/>
    <mergeCell ref="M64:N64"/>
    <mergeCell ref="O64:P64"/>
    <mergeCell ref="C68:D68"/>
    <mergeCell ref="E68:F68"/>
    <mergeCell ref="G68:H68"/>
    <mergeCell ref="I68:J68"/>
    <mergeCell ref="K68:L68"/>
    <mergeCell ref="M68:N68"/>
    <mergeCell ref="O68:P68"/>
    <mergeCell ref="M66:N66"/>
    <mergeCell ref="K66:L66"/>
    <mergeCell ref="I66:J66"/>
    <mergeCell ref="G66:H66"/>
    <mergeCell ref="E66:F66"/>
    <mergeCell ref="K65:L65"/>
    <mergeCell ref="O65:P65"/>
    <mergeCell ref="E67:F67"/>
    <mergeCell ref="G67:H67"/>
    <mergeCell ref="I67:J67"/>
    <mergeCell ref="K67:L67"/>
    <mergeCell ref="M67:N67"/>
    <mergeCell ref="O67:P67"/>
    <mergeCell ref="B285:O285"/>
    <mergeCell ref="P285:Q285"/>
    <mergeCell ref="B289:O289"/>
    <mergeCell ref="P289:Q289"/>
    <mergeCell ref="B290:O290"/>
    <mergeCell ref="P290:Q290"/>
    <mergeCell ref="B43:O43"/>
    <mergeCell ref="P43:Q43"/>
    <mergeCell ref="B45:O45"/>
    <mergeCell ref="P45:Q45"/>
    <mergeCell ref="B44:O44"/>
    <mergeCell ref="P44:Q44"/>
    <mergeCell ref="A48:N48"/>
    <mergeCell ref="A49:B49"/>
    <mergeCell ref="D49:E49"/>
    <mergeCell ref="F49:G49"/>
    <mergeCell ref="H49:I49"/>
    <mergeCell ref="J49:K49"/>
    <mergeCell ref="L49:M49"/>
    <mergeCell ref="A50:B50"/>
    <mergeCell ref="D50:E50"/>
    <mergeCell ref="F50:G50"/>
    <mergeCell ref="H50:I50"/>
    <mergeCell ref="J50:K50"/>
    <mergeCell ref="B288:O288"/>
    <mergeCell ref="P288:Q288"/>
    <mergeCell ref="B291:O291"/>
    <mergeCell ref="P291:Q291"/>
    <mergeCell ref="B79:O79"/>
    <mergeCell ref="P79:Q79"/>
    <mergeCell ref="B108:O108"/>
    <mergeCell ref="P108:Q108"/>
    <mergeCell ref="B109:O109"/>
    <mergeCell ref="P109:Q109"/>
    <mergeCell ref="B110:O110"/>
    <mergeCell ref="P110:Q110"/>
    <mergeCell ref="B111:O111"/>
    <mergeCell ref="P111:Q111"/>
    <mergeCell ref="B117:O117"/>
    <mergeCell ref="P117:Q117"/>
    <mergeCell ref="B114:O114"/>
    <mergeCell ref="P114:Q114"/>
    <mergeCell ref="B115:O115"/>
    <mergeCell ref="P115:Q115"/>
    <mergeCell ref="P85:Q85"/>
    <mergeCell ref="B85:O85"/>
    <mergeCell ref="B287:O287"/>
    <mergeCell ref="P287:Q287"/>
    <mergeCell ref="P284:Q284"/>
    <mergeCell ref="B234:O234"/>
    <mergeCell ref="P234:Q234"/>
    <mergeCell ref="A23:Q23"/>
    <mergeCell ref="A24:Q24"/>
    <mergeCell ref="A25:Q25"/>
    <mergeCell ref="P78:Q78"/>
    <mergeCell ref="B78:O78"/>
    <mergeCell ref="A61:N61"/>
    <mergeCell ref="A62:B62"/>
    <mergeCell ref="L50:M50"/>
    <mergeCell ref="A51:B51"/>
    <mergeCell ref="B233:O233"/>
    <mergeCell ref="B235:O235"/>
    <mergeCell ref="A58:P58"/>
    <mergeCell ref="L55:M55"/>
    <mergeCell ref="J54:K54"/>
    <mergeCell ref="L54:M54"/>
    <mergeCell ref="A54:B54"/>
    <mergeCell ref="K62:L62"/>
    <mergeCell ref="P94:Q94"/>
    <mergeCell ref="B96:O96"/>
    <mergeCell ref="B181:O181"/>
    <mergeCell ref="P166:Q166"/>
    <mergeCell ref="P251:Q251"/>
    <mergeCell ref="P183:Q183"/>
    <mergeCell ref="P170:Q170"/>
    <mergeCell ref="P173:Q173"/>
    <mergeCell ref="B191:R191"/>
    <mergeCell ref="B192:R192"/>
    <mergeCell ref="P146:Q146"/>
    <mergeCell ref="B149:O149"/>
    <mergeCell ref="P149:Q149"/>
    <mergeCell ref="B150:O150"/>
    <mergeCell ref="P150:Q150"/>
    <mergeCell ref="B151:O151"/>
    <mergeCell ref="P161:Q161"/>
    <mergeCell ref="B162:O162"/>
    <mergeCell ref="P162:Q162"/>
    <mergeCell ref="B166:O166"/>
    <mergeCell ref="B170:O170"/>
    <mergeCell ref="B157:O157"/>
    <mergeCell ref="B198:O198"/>
    <mergeCell ref="P185:Q185"/>
    <mergeCell ref="B188:R188"/>
    <mergeCell ref="B189:R189"/>
    <mergeCell ref="B190:R190"/>
    <mergeCell ref="P181:Q181"/>
    <mergeCell ref="B259:O259"/>
    <mergeCell ref="P259:Q259"/>
    <mergeCell ref="B161:O161"/>
    <mergeCell ref="B202:O202"/>
    <mergeCell ref="B206:O206"/>
    <mergeCell ref="P245:Q245"/>
    <mergeCell ref="C138:O138"/>
    <mergeCell ref="P138:Q138"/>
    <mergeCell ref="B120:O120"/>
    <mergeCell ref="B146:O146"/>
    <mergeCell ref="B121:O121"/>
    <mergeCell ref="P182:Q182"/>
    <mergeCell ref="P254:Q254"/>
    <mergeCell ref="P157:Q157"/>
    <mergeCell ref="B216:O216"/>
    <mergeCell ref="P216:Q216"/>
    <mergeCell ref="P121:Q121"/>
    <mergeCell ref="B185:O185"/>
    <mergeCell ref="B184:O184"/>
    <mergeCell ref="B182:O182"/>
    <mergeCell ref="B183:O183"/>
    <mergeCell ref="B193:R193"/>
    <mergeCell ref="B196:O196"/>
    <mergeCell ref="B197:O197"/>
    <mergeCell ref="A328:Q328"/>
    <mergeCell ref="A322:Q322"/>
    <mergeCell ref="B326:Q326"/>
    <mergeCell ref="P255:Q255"/>
    <mergeCell ref="B244:O244"/>
    <mergeCell ref="P246:Q246"/>
    <mergeCell ref="P279:Q279"/>
    <mergeCell ref="P280:Q280"/>
    <mergeCell ref="P303:Q303"/>
    <mergeCell ref="P253:Q253"/>
    <mergeCell ref="B324:O324"/>
    <mergeCell ref="B303:O303"/>
    <mergeCell ref="B306:O306"/>
    <mergeCell ref="P270:Q270"/>
    <mergeCell ref="P271:Q271"/>
    <mergeCell ref="B251:O251"/>
    <mergeCell ref="A318:Q318"/>
    <mergeCell ref="P306:Q306"/>
    <mergeCell ref="P295:Q295"/>
    <mergeCell ref="B295:O295"/>
    <mergeCell ref="B294:O294"/>
    <mergeCell ref="B270:O270"/>
    <mergeCell ref="B286:O286"/>
    <mergeCell ref="P286:Q286"/>
    <mergeCell ref="A1:Q1"/>
    <mergeCell ref="A2:Q2"/>
    <mergeCell ref="N6:Q6"/>
    <mergeCell ref="C7:Q7"/>
    <mergeCell ref="C8:Q8"/>
    <mergeCell ref="C9:Q9"/>
    <mergeCell ref="D3:Q3"/>
    <mergeCell ref="D4:Q4"/>
    <mergeCell ref="A4:C4"/>
    <mergeCell ref="P33:Q33"/>
    <mergeCell ref="A19:B19"/>
    <mergeCell ref="C19:Q19"/>
    <mergeCell ref="A20:B20"/>
    <mergeCell ref="A18:B18"/>
    <mergeCell ref="A6:A9"/>
    <mergeCell ref="B6:C6"/>
    <mergeCell ref="A11:Q11"/>
    <mergeCell ref="C18:Q18"/>
    <mergeCell ref="G20:K20"/>
    <mergeCell ref="C20:F20"/>
    <mergeCell ref="B29:O29"/>
    <mergeCell ref="P29:Q29"/>
    <mergeCell ref="P28:Q28"/>
    <mergeCell ref="P30:Q30"/>
    <mergeCell ref="B28:O28"/>
    <mergeCell ref="B30:O30"/>
    <mergeCell ref="B31:O31"/>
    <mergeCell ref="B33:O33"/>
    <mergeCell ref="P31:Q31"/>
    <mergeCell ref="B32:O32"/>
    <mergeCell ref="P32:Q32"/>
    <mergeCell ref="P27:Q27"/>
    <mergeCell ref="L20:Q20"/>
    <mergeCell ref="P36:Q36"/>
    <mergeCell ref="P40:Q40"/>
    <mergeCell ref="F53:G53"/>
    <mergeCell ref="J53:K53"/>
    <mergeCell ref="L52:M52"/>
    <mergeCell ref="L53:M53"/>
    <mergeCell ref="D51:E51"/>
    <mergeCell ref="F51:G51"/>
    <mergeCell ref="H51:I51"/>
    <mergeCell ref="J51:K51"/>
    <mergeCell ref="L51:M51"/>
    <mergeCell ref="B36:O36"/>
    <mergeCell ref="B40:O40"/>
    <mergeCell ref="F52:G52"/>
    <mergeCell ref="J52:K52"/>
    <mergeCell ref="A52:B52"/>
    <mergeCell ref="H52:I52"/>
    <mergeCell ref="H53:I53"/>
    <mergeCell ref="D52:E52"/>
    <mergeCell ref="D53:E53"/>
    <mergeCell ref="A53:B53"/>
    <mergeCell ref="B38:O38"/>
    <mergeCell ref="P38:Q38"/>
    <mergeCell ref="B39:O39"/>
    <mergeCell ref="A71:B74"/>
    <mergeCell ref="C71:D71"/>
    <mergeCell ref="E71:F71"/>
    <mergeCell ref="G71:H71"/>
    <mergeCell ref="I71:J71"/>
    <mergeCell ref="K71:L71"/>
    <mergeCell ref="M71:N71"/>
    <mergeCell ref="C73:D73"/>
    <mergeCell ref="E73:F73"/>
    <mergeCell ref="M72:N72"/>
    <mergeCell ref="C72:D72"/>
    <mergeCell ref="E72:F72"/>
    <mergeCell ref="G72:H72"/>
    <mergeCell ref="I72:J72"/>
    <mergeCell ref="K72:L72"/>
    <mergeCell ref="C62:D62"/>
    <mergeCell ref="C63:D63"/>
    <mergeCell ref="M74:N74"/>
    <mergeCell ref="G73:H73"/>
    <mergeCell ref="I73:J73"/>
    <mergeCell ref="K73:L73"/>
    <mergeCell ref="M73:N73"/>
    <mergeCell ref="C74:D74"/>
    <mergeCell ref="C67:D67"/>
    <mergeCell ref="C66:D66"/>
    <mergeCell ref="C65:D65"/>
    <mergeCell ref="C70:D70"/>
    <mergeCell ref="G65:H65"/>
    <mergeCell ref="M70:N70"/>
    <mergeCell ref="K70:L70"/>
    <mergeCell ref="I70:J70"/>
    <mergeCell ref="G70:H70"/>
    <mergeCell ref="E74:F74"/>
    <mergeCell ref="E70:F70"/>
    <mergeCell ref="C64:D64"/>
    <mergeCell ref="C69:D69"/>
    <mergeCell ref="P281:Q281"/>
    <mergeCell ref="B265:O265"/>
    <mergeCell ref="P265:Q265"/>
    <mergeCell ref="B274:O274"/>
    <mergeCell ref="P274:Q274"/>
    <mergeCell ref="B275:O275"/>
    <mergeCell ref="M62:N62"/>
    <mergeCell ref="P233:Q233"/>
    <mergeCell ref="P238:Q238"/>
    <mergeCell ref="B238:O238"/>
    <mergeCell ref="P269:Q269"/>
    <mergeCell ref="P261:Q261"/>
    <mergeCell ref="P262:Q262"/>
    <mergeCell ref="B250:O250"/>
    <mergeCell ref="P247:Q247"/>
    <mergeCell ref="C208:Q208"/>
    <mergeCell ref="C209:Q209"/>
    <mergeCell ref="B255:O255"/>
    <mergeCell ref="B256:O256"/>
    <mergeCell ref="B245:O245"/>
    <mergeCell ref="B269:O269"/>
    <mergeCell ref="P256:Q256"/>
    <mergeCell ref="B252:O252"/>
    <mergeCell ref="B253:O253"/>
    <mergeCell ref="B277:O277"/>
    <mergeCell ref="P248:Q248"/>
    <mergeCell ref="B246:O246"/>
    <mergeCell ref="B249:O249"/>
    <mergeCell ref="P235:Q235"/>
    <mergeCell ref="P239:Q239"/>
    <mergeCell ref="B247:O247"/>
    <mergeCell ref="P252:Q252"/>
    <mergeCell ref="B254:O254"/>
    <mergeCell ref="P258:Q258"/>
    <mergeCell ref="B268:O268"/>
    <mergeCell ref="P268:Q268"/>
    <mergeCell ref="B257:O257"/>
    <mergeCell ref="P257:Q257"/>
    <mergeCell ref="B266:O266"/>
    <mergeCell ref="B241:O241"/>
    <mergeCell ref="P241:Q241"/>
    <mergeCell ref="B260:O260"/>
    <mergeCell ref="P260:Q260"/>
    <mergeCell ref="B264:O264"/>
    <mergeCell ref="P264:Q264"/>
    <mergeCell ref="P275:Q275"/>
    <mergeCell ref="B272:O272"/>
    <mergeCell ref="P272:Q272"/>
    <mergeCell ref="P294:Q294"/>
    <mergeCell ref="P266:Q266"/>
    <mergeCell ref="P267:Q267"/>
    <mergeCell ref="B267:O267"/>
    <mergeCell ref="P120:Q120"/>
    <mergeCell ref="P184:Q184"/>
    <mergeCell ref="B262:O262"/>
    <mergeCell ref="B263:O263"/>
    <mergeCell ref="P127:Q129"/>
    <mergeCell ref="P178:Q178"/>
    <mergeCell ref="B132:Q132"/>
    <mergeCell ref="P134:Q134"/>
    <mergeCell ref="B281:O281"/>
    <mergeCell ref="P277:Q277"/>
    <mergeCell ref="P142:Q142"/>
    <mergeCell ref="B258:O258"/>
    <mergeCell ref="C139:O139"/>
    <mergeCell ref="B279:O279"/>
    <mergeCell ref="C207:Q207"/>
    <mergeCell ref="C212:Q212"/>
    <mergeCell ref="C211:Q211"/>
    <mergeCell ref="B284:O284"/>
    <mergeCell ref="B280:O280"/>
    <mergeCell ref="B271:O271"/>
    <mergeCell ref="A12:Q12"/>
    <mergeCell ref="P176:Q176"/>
    <mergeCell ref="A206:A212"/>
    <mergeCell ref="P202:Q202"/>
    <mergeCell ref="A55:B55"/>
    <mergeCell ref="D54:E54"/>
    <mergeCell ref="D55:E55"/>
    <mergeCell ref="J55:K55"/>
    <mergeCell ref="F54:G54"/>
    <mergeCell ref="F55:G55"/>
    <mergeCell ref="H54:I54"/>
    <mergeCell ref="H55:I55"/>
    <mergeCell ref="A127:A129"/>
    <mergeCell ref="G74:H74"/>
    <mergeCell ref="E62:F62"/>
    <mergeCell ref="E63:F63"/>
    <mergeCell ref="G63:H63"/>
    <mergeCell ref="A194:S194"/>
    <mergeCell ref="B160:O160"/>
    <mergeCell ref="P160:Q160"/>
    <mergeCell ref="A132:A139"/>
    <mergeCell ref="P205:Q205"/>
    <mergeCell ref="P206:Q206"/>
    <mergeCell ref="B205:O205"/>
    <mergeCell ref="B316:O316"/>
    <mergeCell ref="P316:Q316"/>
    <mergeCell ref="P296:Q300"/>
    <mergeCell ref="B299:E299"/>
    <mergeCell ref="B298:E298"/>
    <mergeCell ref="F298:N298"/>
    <mergeCell ref="F299:N299"/>
    <mergeCell ref="B296:O297"/>
    <mergeCell ref="A296:A300"/>
    <mergeCell ref="B300:O300"/>
    <mergeCell ref="B309:O309"/>
    <mergeCell ref="P309:Q309"/>
    <mergeCell ref="B310:O310"/>
    <mergeCell ref="P310:Q310"/>
    <mergeCell ref="B311:O311"/>
    <mergeCell ref="P311:Q311"/>
    <mergeCell ref="B312:O312"/>
    <mergeCell ref="P312:Q312"/>
    <mergeCell ref="B315:O315"/>
    <mergeCell ref="P315:Q315"/>
  </mergeCells>
  <phoneticPr fontId="2"/>
  <printOptions horizontalCentered="1"/>
  <pageMargins left="0.51181102362204722" right="0.39370078740157483" top="0.74803149606299213" bottom="0.70866141732283472" header="0.31496062992125984" footer="0.31496062992125984"/>
  <pageSetup paperSize="9" fitToHeight="0" orientation="portrait" r:id="rId1"/>
  <headerFooter>
    <oddFooter>&amp;C- &amp;P -</oddFooter>
    <firstHeader>&amp;R&amp;10H28運営状況点検書（介護予防支援）
横須賀市に所在する事業所用</firstHeader>
    <firstFooter>&amp;C- &amp;P -</firstFooter>
  </headerFooter>
  <rowBreaks count="14" manualBreakCount="14">
    <brk id="25" max="17" man="1"/>
    <brk id="46" max="16383" man="1"/>
    <brk id="75" max="16383" man="1"/>
    <brk id="103" max="17" man="1"/>
    <brk id="118" max="17" man="1"/>
    <brk id="143" max="17" man="1"/>
    <brk id="178" max="17" man="1"/>
    <brk id="194" max="17" man="1"/>
    <brk id="203" max="17" man="1"/>
    <brk id="246" max="17" man="1"/>
    <brk id="257" max="17" man="1"/>
    <brk id="267" max="17" man="1"/>
    <brk id="282" max="17" man="1"/>
    <brk id="31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4</xdr:col>
                    <xdr:colOff>317500</xdr:colOff>
                    <xdr:row>18</xdr:row>
                    <xdr:rowOff>127000</xdr:rowOff>
                  </from>
                  <to>
                    <xdr:col>5</xdr:col>
                    <xdr:colOff>292100</xdr:colOff>
                    <xdr:row>18</xdr:row>
                    <xdr:rowOff>336550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9</xdr:col>
                    <xdr:colOff>50800</xdr:colOff>
                    <xdr:row>18</xdr:row>
                    <xdr:rowOff>114300</xdr:rowOff>
                  </from>
                  <to>
                    <xdr:col>10</xdr:col>
                    <xdr:colOff>25400</xdr:colOff>
                    <xdr:row>18</xdr:row>
                    <xdr:rowOff>330200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73"/>
  <sheetViews>
    <sheetView view="pageBreakPreview" zoomScale="50" zoomScaleNormal="100" zoomScaleSheetLayoutView="50" workbookViewId="0">
      <selection activeCell="AE2" sqref="AE2:AF2"/>
    </sheetView>
  </sheetViews>
  <sheetFormatPr defaultColWidth="4.453125" defaultRowHeight="20.25" customHeight="1" x14ac:dyDescent="0.2"/>
  <cols>
    <col min="1" max="1" width="1.36328125" style="42" customWidth="1"/>
    <col min="2" max="59" width="5.6328125" style="42" customWidth="1"/>
    <col min="60" max="16384" width="4.453125" style="42"/>
  </cols>
  <sheetData>
    <row r="1" spans="2:60" s="8" customFormat="1" ht="20.25" customHeight="1" x14ac:dyDescent="0.2">
      <c r="C1" s="9" t="s">
        <v>298</v>
      </c>
      <c r="D1" s="9"/>
      <c r="G1" s="10" t="s">
        <v>299</v>
      </c>
      <c r="J1" s="9"/>
      <c r="K1" s="9"/>
      <c r="L1" s="9"/>
      <c r="M1" s="9"/>
      <c r="AN1" s="11" t="s">
        <v>300</v>
      </c>
      <c r="AO1" s="11" t="s">
        <v>301</v>
      </c>
      <c r="AP1" s="536" t="s">
        <v>302</v>
      </c>
      <c r="AQ1" s="537"/>
      <c r="AR1" s="537"/>
      <c r="AS1" s="537"/>
      <c r="AT1" s="537"/>
      <c r="AU1" s="537"/>
      <c r="AV1" s="537"/>
      <c r="AW1" s="537"/>
      <c r="AX1" s="537"/>
      <c r="AY1" s="537"/>
      <c r="AZ1" s="537"/>
      <c r="BA1" s="537"/>
      <c r="BB1" s="537"/>
      <c r="BC1" s="537"/>
      <c r="BD1" s="537"/>
      <c r="BE1" s="12" t="s">
        <v>303</v>
      </c>
    </row>
    <row r="2" spans="2:60" s="13" customFormat="1" ht="20.25" customHeight="1" x14ac:dyDescent="0.2">
      <c r="D2" s="10"/>
      <c r="H2" s="10"/>
      <c r="I2" s="11"/>
      <c r="J2" s="11"/>
      <c r="K2" s="11"/>
      <c r="L2" s="11"/>
      <c r="M2" s="11"/>
      <c r="W2" s="14" t="s">
        <v>304</v>
      </c>
      <c r="X2" s="538">
        <v>7</v>
      </c>
      <c r="Y2" s="538"/>
      <c r="Z2" s="14" t="s">
        <v>301</v>
      </c>
      <c r="AA2" s="539">
        <f>IF(X2=0,"",YEAR(DATE(2018+X2,1,1)))</f>
        <v>2025</v>
      </c>
      <c r="AB2" s="539"/>
      <c r="AC2" s="15" t="s">
        <v>305</v>
      </c>
      <c r="AD2" s="15" t="s">
        <v>306</v>
      </c>
      <c r="AE2" s="538"/>
      <c r="AF2" s="538"/>
      <c r="AG2" s="15" t="s">
        <v>307</v>
      </c>
      <c r="AM2" s="12"/>
      <c r="AN2" s="11" t="s">
        <v>308</v>
      </c>
      <c r="AO2" s="11" t="s">
        <v>301</v>
      </c>
      <c r="AP2" s="540"/>
      <c r="AQ2" s="540"/>
      <c r="AR2" s="540"/>
      <c r="AS2" s="540"/>
      <c r="AT2" s="540"/>
      <c r="AU2" s="540"/>
      <c r="AV2" s="540"/>
      <c r="AW2" s="540"/>
      <c r="AX2" s="540"/>
      <c r="AY2" s="540"/>
      <c r="AZ2" s="540"/>
      <c r="BA2" s="540"/>
      <c r="BB2" s="540"/>
      <c r="BC2" s="540"/>
      <c r="BD2" s="540"/>
      <c r="BE2" s="12" t="s">
        <v>303</v>
      </c>
      <c r="BF2" s="11"/>
      <c r="BG2" s="11"/>
      <c r="BH2" s="11"/>
    </row>
    <row r="3" spans="2:60" s="13" customFormat="1" ht="20.25" customHeight="1" x14ac:dyDescent="0.2">
      <c r="D3" s="10"/>
      <c r="H3" s="10"/>
      <c r="I3" s="11"/>
      <c r="J3" s="11"/>
      <c r="K3" s="11"/>
      <c r="L3" s="11"/>
      <c r="M3" s="11"/>
      <c r="W3" s="14"/>
      <c r="X3" s="16"/>
      <c r="Y3" s="16"/>
      <c r="Z3" s="17"/>
      <c r="AA3" s="16"/>
      <c r="AB3" s="16"/>
      <c r="AC3" s="18"/>
      <c r="AD3" s="18"/>
      <c r="AE3" s="16"/>
      <c r="AF3" s="16"/>
      <c r="AG3" s="15"/>
      <c r="AM3" s="12"/>
      <c r="AN3" s="11"/>
      <c r="AO3" s="11"/>
      <c r="AP3" s="19"/>
      <c r="AQ3" s="19"/>
      <c r="AR3" s="19"/>
      <c r="AS3" s="19"/>
      <c r="AT3" s="19"/>
      <c r="AU3" s="19"/>
      <c r="AV3" s="19"/>
      <c r="AW3" s="19"/>
      <c r="AX3" s="19"/>
      <c r="AY3" s="19"/>
      <c r="AZ3" s="19"/>
      <c r="BA3" s="19"/>
      <c r="BB3" s="20" t="s">
        <v>309</v>
      </c>
      <c r="BC3" s="530" t="s">
        <v>310</v>
      </c>
      <c r="BD3" s="531"/>
      <c r="BE3" s="531"/>
      <c r="BF3" s="531"/>
      <c r="BG3" s="11"/>
      <c r="BH3" s="11"/>
    </row>
    <row r="4" spans="2:60" s="13" customFormat="1" ht="20.25" customHeight="1" x14ac:dyDescent="0.2">
      <c r="B4" s="532" t="s">
        <v>311</v>
      </c>
      <c r="C4" s="533"/>
      <c r="D4" s="533"/>
      <c r="E4" s="533"/>
      <c r="F4" s="533"/>
      <c r="G4" s="533"/>
      <c r="H4" s="533"/>
      <c r="I4" s="534"/>
      <c r="J4" s="21"/>
      <c r="K4" s="22"/>
      <c r="L4" s="22"/>
      <c r="M4" s="22"/>
      <c r="N4" s="22"/>
      <c r="O4" s="22"/>
      <c r="P4" s="22"/>
      <c r="Q4" s="22"/>
      <c r="R4" s="23"/>
      <c r="S4" s="23"/>
      <c r="T4" s="22"/>
      <c r="U4" s="22"/>
      <c r="V4" s="22"/>
      <c r="AC4" s="18"/>
      <c r="AD4" s="18"/>
      <c r="AE4" s="16"/>
      <c r="AF4" s="16"/>
      <c r="AG4" s="15"/>
      <c r="AM4" s="12"/>
      <c r="AN4" s="11"/>
      <c r="AO4" s="11"/>
      <c r="AP4" s="19"/>
      <c r="AQ4" s="19"/>
      <c r="AR4" s="19"/>
      <c r="AS4" s="19"/>
      <c r="AT4" s="19"/>
      <c r="AU4" s="19"/>
      <c r="AV4" s="19"/>
      <c r="AW4" s="19"/>
      <c r="AX4" s="19"/>
      <c r="AY4" s="19"/>
      <c r="AZ4" s="19"/>
      <c r="BA4" s="19"/>
      <c r="BB4" s="19"/>
      <c r="BC4" s="19"/>
      <c r="BD4" s="19"/>
      <c r="BE4" s="12"/>
      <c r="BF4" s="11"/>
      <c r="BG4" s="11"/>
      <c r="BH4" s="11"/>
    </row>
    <row r="5" spans="2:60" s="13" customFormat="1" ht="20.25" customHeight="1" x14ac:dyDescent="0.2">
      <c r="B5" s="24" t="s">
        <v>307</v>
      </c>
      <c r="C5" s="24" t="s">
        <v>312</v>
      </c>
      <c r="D5" s="24" t="s">
        <v>313</v>
      </c>
      <c r="E5" s="24" t="s">
        <v>314</v>
      </c>
      <c r="F5" s="24" t="s">
        <v>315</v>
      </c>
      <c r="G5" s="24" t="s">
        <v>316</v>
      </c>
      <c r="H5" s="24" t="s">
        <v>317</v>
      </c>
      <c r="I5" s="24" t="s">
        <v>318</v>
      </c>
      <c r="K5" s="25" t="s">
        <v>319</v>
      </c>
      <c r="L5" s="26"/>
      <c r="M5" s="26"/>
      <c r="N5" s="26"/>
      <c r="O5" s="26"/>
      <c r="P5" s="26"/>
      <c r="Q5" s="26"/>
      <c r="R5" s="27"/>
      <c r="S5" s="27"/>
      <c r="T5" s="28"/>
      <c r="U5" s="28"/>
      <c r="V5" s="28"/>
      <c r="AC5" s="18"/>
      <c r="AD5" s="18"/>
      <c r="AE5" s="16"/>
      <c r="AF5" s="16"/>
      <c r="AG5" s="29" t="s">
        <v>320</v>
      </c>
      <c r="AH5" s="29"/>
      <c r="AI5" s="29"/>
      <c r="AJ5" s="29"/>
      <c r="AK5" s="29"/>
      <c r="AL5" s="29"/>
      <c r="AM5" s="29"/>
      <c r="AN5" s="29"/>
      <c r="AO5" s="29"/>
      <c r="AP5" s="29"/>
      <c r="AQ5" s="29"/>
      <c r="AR5" s="29"/>
      <c r="AS5" s="535">
        <v>8</v>
      </c>
      <c r="AT5" s="535"/>
      <c r="AU5" s="30" t="s">
        <v>321</v>
      </c>
      <c r="AV5" s="29"/>
      <c r="AW5" s="535">
        <v>40</v>
      </c>
      <c r="AX5" s="535"/>
      <c r="AY5" s="30" t="s">
        <v>322</v>
      </c>
      <c r="AZ5" s="29"/>
      <c r="BA5" s="535">
        <v>160</v>
      </c>
      <c r="BB5" s="535"/>
      <c r="BC5" s="30" t="s">
        <v>323</v>
      </c>
      <c r="BD5" s="29"/>
      <c r="BE5" s="31"/>
      <c r="BF5" s="11"/>
      <c r="BG5" s="11"/>
      <c r="BH5" s="11"/>
    </row>
    <row r="6" spans="2:60" s="13" customFormat="1" ht="20.25" customHeight="1" x14ac:dyDescent="0.2">
      <c r="B6" s="32" t="s">
        <v>324</v>
      </c>
      <c r="C6" s="32" t="s">
        <v>324</v>
      </c>
      <c r="D6" s="32" t="s">
        <v>324</v>
      </c>
      <c r="E6" s="32" t="s">
        <v>324</v>
      </c>
      <c r="F6" s="32" t="s">
        <v>324</v>
      </c>
      <c r="G6" s="32" t="s">
        <v>325</v>
      </c>
      <c r="H6" s="32" t="s">
        <v>325</v>
      </c>
      <c r="I6" s="32" t="s">
        <v>324</v>
      </c>
      <c r="J6" s="27" t="s">
        <v>326</v>
      </c>
      <c r="K6" s="528"/>
      <c r="L6" s="528"/>
      <c r="M6" s="528"/>
      <c r="N6" s="27" t="s">
        <v>327</v>
      </c>
      <c r="O6" s="528"/>
      <c r="P6" s="528"/>
      <c r="Q6" s="528"/>
      <c r="R6" s="33" t="s">
        <v>328</v>
      </c>
      <c r="S6" s="529">
        <f>(O6-K6)*24</f>
        <v>0</v>
      </c>
      <c r="T6" s="529"/>
      <c r="U6" s="34" t="s">
        <v>329</v>
      </c>
      <c r="V6" s="27"/>
      <c r="AC6" s="18"/>
      <c r="AD6" s="18"/>
      <c r="AE6" s="16"/>
      <c r="AF6" s="16"/>
      <c r="AG6" s="35"/>
      <c r="AH6" s="8"/>
      <c r="AI6" s="8"/>
      <c r="AJ6" s="8"/>
      <c r="AK6" s="8"/>
      <c r="AL6" s="8"/>
      <c r="AM6" s="36"/>
      <c r="AN6" s="37"/>
      <c r="AO6" s="37"/>
      <c r="AP6" s="38"/>
      <c r="AQ6" s="38"/>
      <c r="AR6" s="38"/>
      <c r="AS6" s="38"/>
      <c r="AT6" s="38"/>
      <c r="AU6" s="38"/>
      <c r="AV6" s="38"/>
      <c r="AW6" s="38"/>
      <c r="AX6" s="38"/>
      <c r="AY6" s="38"/>
      <c r="AZ6" s="38"/>
      <c r="BA6" s="38"/>
      <c r="BB6" s="38"/>
      <c r="BC6" s="38"/>
      <c r="BD6" s="38"/>
      <c r="BE6" s="12"/>
      <c r="BF6" s="11"/>
      <c r="BG6" s="11"/>
      <c r="BH6" s="11"/>
    </row>
    <row r="7" spans="2:60" s="13" customFormat="1" ht="20.25" customHeight="1" x14ac:dyDescent="0.2">
      <c r="B7" s="39" t="s">
        <v>325</v>
      </c>
      <c r="C7" s="39" t="s">
        <v>325</v>
      </c>
      <c r="D7" s="39" t="s">
        <v>325</v>
      </c>
      <c r="E7" s="39" t="s">
        <v>325</v>
      </c>
      <c r="F7" s="39" t="s">
        <v>325</v>
      </c>
      <c r="G7" s="39" t="s">
        <v>324</v>
      </c>
      <c r="H7" s="39" t="s">
        <v>324</v>
      </c>
      <c r="I7" s="39" t="s">
        <v>325</v>
      </c>
      <c r="J7" s="27" t="s">
        <v>326</v>
      </c>
      <c r="K7" s="528"/>
      <c r="L7" s="528"/>
      <c r="M7" s="528"/>
      <c r="N7" s="27" t="s">
        <v>327</v>
      </c>
      <c r="O7" s="528"/>
      <c r="P7" s="528"/>
      <c r="Q7" s="528"/>
      <c r="R7" s="33" t="s">
        <v>328</v>
      </c>
      <c r="S7" s="529">
        <f>(O7-K7)*24</f>
        <v>0</v>
      </c>
      <c r="T7" s="529"/>
      <c r="U7" s="34" t="s">
        <v>329</v>
      </c>
      <c r="V7" s="27"/>
      <c r="AC7" s="18"/>
      <c r="AD7" s="18"/>
      <c r="AE7" s="16"/>
      <c r="AF7" s="16"/>
      <c r="AG7" s="35"/>
      <c r="AH7" s="8"/>
      <c r="AI7" s="8"/>
      <c r="AJ7" s="8"/>
      <c r="AK7" s="8"/>
      <c r="AL7" s="8"/>
      <c r="AM7" s="36"/>
      <c r="AN7" s="37"/>
      <c r="AO7" s="37"/>
      <c r="AP7" s="38"/>
      <c r="AQ7" s="38"/>
      <c r="AR7" s="38"/>
      <c r="AS7" s="38"/>
      <c r="AT7" s="38"/>
      <c r="AU7" s="38"/>
      <c r="AV7" s="38"/>
      <c r="AW7" s="29"/>
      <c r="AX7" s="29" t="s">
        <v>330</v>
      </c>
      <c r="AY7" s="29"/>
      <c r="AZ7" s="29"/>
      <c r="BA7" s="567">
        <f>DAY(EOMONTH(DATE(AA2,AE2,1),0))</f>
        <v>31</v>
      </c>
      <c r="BB7" s="567"/>
      <c r="BC7" s="30" t="s">
        <v>317</v>
      </c>
      <c r="BD7" s="38"/>
      <c r="BE7" s="12"/>
      <c r="BF7" s="11"/>
      <c r="BG7" s="11"/>
      <c r="BH7" s="11"/>
    </row>
    <row r="8" spans="2:60" s="13" customFormat="1" ht="20.25" customHeight="1" x14ac:dyDescent="0.2">
      <c r="B8" s="568" t="s">
        <v>331</v>
      </c>
      <c r="C8" s="569"/>
      <c r="D8" s="569"/>
      <c r="E8" s="569"/>
      <c r="F8" s="569"/>
      <c r="G8" s="569"/>
      <c r="H8" s="569"/>
      <c r="I8" s="569"/>
      <c r="J8" s="569"/>
      <c r="K8" s="570"/>
      <c r="L8" s="570"/>
      <c r="M8" s="570"/>
      <c r="N8" s="569"/>
      <c r="O8" s="570"/>
      <c r="P8" s="570"/>
      <c r="Q8" s="570"/>
      <c r="R8" s="569"/>
      <c r="S8" s="570"/>
      <c r="T8" s="570"/>
      <c r="U8" s="571"/>
      <c r="V8" s="27"/>
      <c r="AC8" s="18"/>
      <c r="AD8" s="18"/>
      <c r="AE8" s="16"/>
      <c r="AF8" s="16"/>
      <c r="AG8" s="35"/>
      <c r="AH8" s="8"/>
      <c r="AI8" s="8"/>
      <c r="AJ8" s="8"/>
      <c r="AK8" s="8"/>
      <c r="AL8" s="8"/>
      <c r="AM8" s="36"/>
      <c r="AN8" s="37"/>
      <c r="AO8" s="37"/>
      <c r="AP8" s="38"/>
      <c r="AQ8" s="38"/>
      <c r="AR8" s="38"/>
      <c r="AS8" s="38"/>
      <c r="AT8" s="38"/>
      <c r="AU8" s="38"/>
      <c r="AV8" s="38"/>
      <c r="AW8" s="29"/>
      <c r="AX8" s="29"/>
      <c r="AY8" s="29"/>
      <c r="AZ8" s="29"/>
      <c r="BA8" s="40"/>
      <c r="BB8" s="40"/>
      <c r="BC8" s="30"/>
      <c r="BD8" s="38"/>
      <c r="BE8" s="12"/>
      <c r="BF8" s="11"/>
      <c r="BG8" s="11"/>
      <c r="BH8" s="11"/>
    </row>
    <row r="9" spans="2:60" s="13" customFormat="1" ht="20.25" customHeight="1" x14ac:dyDescent="0.2">
      <c r="B9" s="572"/>
      <c r="C9" s="573"/>
      <c r="D9" s="573"/>
      <c r="E9" s="573"/>
      <c r="F9" s="573"/>
      <c r="G9" s="573"/>
      <c r="H9" s="573"/>
      <c r="I9" s="573"/>
      <c r="J9" s="573"/>
      <c r="K9" s="573"/>
      <c r="L9" s="573"/>
      <c r="M9" s="573"/>
      <c r="N9" s="573"/>
      <c r="O9" s="573"/>
      <c r="P9" s="573"/>
      <c r="Q9" s="573"/>
      <c r="R9" s="573"/>
      <c r="S9" s="573"/>
      <c r="T9" s="573"/>
      <c r="U9" s="574"/>
      <c r="V9" s="27"/>
      <c r="AC9" s="18"/>
      <c r="AD9" s="18"/>
      <c r="AE9" s="16"/>
      <c r="AF9" s="16"/>
      <c r="AG9" s="35"/>
      <c r="AH9" s="8"/>
      <c r="AI9" s="8"/>
      <c r="AJ9" s="8"/>
      <c r="AK9" s="8"/>
      <c r="AL9" s="8"/>
      <c r="AM9" s="36"/>
      <c r="AN9" s="37"/>
      <c r="AO9" s="37"/>
      <c r="AP9" s="38"/>
      <c r="AQ9" s="38"/>
      <c r="AR9" s="9" t="s">
        <v>332</v>
      </c>
      <c r="AS9" s="38"/>
      <c r="AT9" s="38"/>
      <c r="AU9" s="38"/>
      <c r="AV9" s="38"/>
      <c r="AW9" s="29"/>
      <c r="AX9" s="29"/>
      <c r="AY9" s="29"/>
      <c r="AZ9" s="41"/>
      <c r="BA9" s="575"/>
      <c r="BB9" s="576"/>
      <c r="BC9" s="30" t="s">
        <v>333</v>
      </c>
      <c r="BD9" s="38"/>
      <c r="BE9" s="12"/>
      <c r="BF9" s="11"/>
      <c r="BG9" s="11"/>
      <c r="BH9" s="11"/>
    </row>
    <row r="10" spans="2:60" ht="20.25" customHeight="1" thickBot="1" x14ac:dyDescent="0.25">
      <c r="C10" s="43"/>
      <c r="D10" s="43"/>
      <c r="G10" s="44"/>
      <c r="V10" s="43"/>
      <c r="AM10" s="43"/>
      <c r="BF10" s="45"/>
      <c r="BG10" s="45"/>
      <c r="BH10" s="45"/>
    </row>
    <row r="11" spans="2:60" ht="20.25" customHeight="1" thickBot="1" x14ac:dyDescent="0.25">
      <c r="B11" s="577" t="s">
        <v>334</v>
      </c>
      <c r="C11" s="580" t="s">
        <v>335</v>
      </c>
      <c r="D11" s="581"/>
      <c r="E11" s="586" t="s">
        <v>336</v>
      </c>
      <c r="F11" s="581"/>
      <c r="G11" s="586" t="s">
        <v>337</v>
      </c>
      <c r="H11" s="580"/>
      <c r="I11" s="580"/>
      <c r="J11" s="580"/>
      <c r="K11" s="581"/>
      <c r="L11" s="586" t="s">
        <v>338</v>
      </c>
      <c r="M11" s="580"/>
      <c r="N11" s="580"/>
      <c r="O11" s="589"/>
      <c r="P11" s="46"/>
      <c r="Q11" s="46"/>
      <c r="R11" s="46"/>
      <c r="S11" s="592" t="s">
        <v>339</v>
      </c>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4" t="str">
        <f>IF(BC3="計画","(9)1～4週目の勤務時間数合計","(9)1か月の勤務時間数合計")</f>
        <v>(9)1～4週目の勤務時間数合計</v>
      </c>
      <c r="AY11" s="595"/>
      <c r="AZ11" s="594" t="s">
        <v>340</v>
      </c>
      <c r="BA11" s="595"/>
      <c r="BB11" s="602" t="s">
        <v>341</v>
      </c>
      <c r="BC11" s="602"/>
      <c r="BD11" s="602"/>
      <c r="BE11" s="602"/>
      <c r="BF11" s="602"/>
      <c r="BG11" s="602"/>
    </row>
    <row r="12" spans="2:60" ht="20.25" customHeight="1" thickBot="1" x14ac:dyDescent="0.25">
      <c r="B12" s="578"/>
      <c r="C12" s="582"/>
      <c r="D12" s="583"/>
      <c r="E12" s="587"/>
      <c r="F12" s="583"/>
      <c r="G12" s="587"/>
      <c r="H12" s="582"/>
      <c r="I12" s="582"/>
      <c r="J12" s="582"/>
      <c r="K12" s="583"/>
      <c r="L12" s="587"/>
      <c r="M12" s="582"/>
      <c r="N12" s="582"/>
      <c r="O12" s="590"/>
      <c r="P12" s="47"/>
      <c r="Q12" s="47"/>
      <c r="R12" s="47"/>
      <c r="S12" s="541" t="s">
        <v>342</v>
      </c>
      <c r="T12" s="542"/>
      <c r="U12" s="542"/>
      <c r="V12" s="542"/>
      <c r="W12" s="542"/>
      <c r="X12" s="542"/>
      <c r="Y12" s="543"/>
      <c r="Z12" s="541" t="s">
        <v>343</v>
      </c>
      <c r="AA12" s="542"/>
      <c r="AB12" s="542"/>
      <c r="AC12" s="542"/>
      <c r="AD12" s="542"/>
      <c r="AE12" s="542"/>
      <c r="AF12" s="543"/>
      <c r="AG12" s="541" t="s">
        <v>344</v>
      </c>
      <c r="AH12" s="542"/>
      <c r="AI12" s="542"/>
      <c r="AJ12" s="542"/>
      <c r="AK12" s="542"/>
      <c r="AL12" s="542"/>
      <c r="AM12" s="543"/>
      <c r="AN12" s="541" t="s">
        <v>345</v>
      </c>
      <c r="AO12" s="542"/>
      <c r="AP12" s="542"/>
      <c r="AQ12" s="542"/>
      <c r="AR12" s="542"/>
      <c r="AS12" s="542"/>
      <c r="AT12" s="543"/>
      <c r="AU12" s="541" t="s">
        <v>346</v>
      </c>
      <c r="AV12" s="542"/>
      <c r="AW12" s="543"/>
      <c r="AX12" s="596"/>
      <c r="AY12" s="597"/>
      <c r="AZ12" s="596"/>
      <c r="BA12" s="597"/>
      <c r="BB12" s="602"/>
      <c r="BC12" s="602"/>
      <c r="BD12" s="602"/>
      <c r="BE12" s="602"/>
      <c r="BF12" s="602"/>
      <c r="BG12" s="602"/>
    </row>
    <row r="13" spans="2:60" ht="20.25" customHeight="1" thickBot="1" x14ac:dyDescent="0.25">
      <c r="B13" s="578"/>
      <c r="C13" s="582"/>
      <c r="D13" s="583"/>
      <c r="E13" s="587"/>
      <c r="F13" s="583"/>
      <c r="G13" s="587"/>
      <c r="H13" s="582"/>
      <c r="I13" s="582"/>
      <c r="J13" s="582"/>
      <c r="K13" s="583"/>
      <c r="L13" s="587"/>
      <c r="M13" s="582"/>
      <c r="N13" s="582"/>
      <c r="O13" s="590"/>
      <c r="P13" s="47"/>
      <c r="Q13" s="47"/>
      <c r="R13" s="47"/>
      <c r="S13" s="48">
        <f>DAY(DATE($AA$2,$AE$2,1))</f>
        <v>1</v>
      </c>
      <c r="T13" s="49">
        <f>DAY(DATE($AA$2,$AE$2,2))</f>
        <v>2</v>
      </c>
      <c r="U13" s="49">
        <f>DAY(DATE($AA$2,$AE$2,3))</f>
        <v>3</v>
      </c>
      <c r="V13" s="49">
        <f>DAY(DATE($AA$2,$AE$2,4))</f>
        <v>4</v>
      </c>
      <c r="W13" s="49">
        <f>DAY(DATE($AA$2,$AE$2,5))</f>
        <v>5</v>
      </c>
      <c r="X13" s="49">
        <f>DAY(DATE($AA$2,$AE$2,6))</f>
        <v>6</v>
      </c>
      <c r="Y13" s="50">
        <f>DAY(DATE($AA$2,$AE$2,7))</f>
        <v>7</v>
      </c>
      <c r="Z13" s="48">
        <f>DAY(DATE($AA$2,$AE$2,8))</f>
        <v>8</v>
      </c>
      <c r="AA13" s="49">
        <f>DAY(DATE($AA$2,$AE$2,9))</f>
        <v>9</v>
      </c>
      <c r="AB13" s="49">
        <f>DAY(DATE($AA$2,$AE$2,10))</f>
        <v>10</v>
      </c>
      <c r="AC13" s="49">
        <f>DAY(DATE($AA$2,$AE$2,11))</f>
        <v>11</v>
      </c>
      <c r="AD13" s="49">
        <f>DAY(DATE($AA$2,$AE$2,12))</f>
        <v>12</v>
      </c>
      <c r="AE13" s="49">
        <f>DAY(DATE($AA$2,$AE$2,13))</f>
        <v>13</v>
      </c>
      <c r="AF13" s="50">
        <f>DAY(DATE($AA$2,$AE$2,14))</f>
        <v>14</v>
      </c>
      <c r="AG13" s="48">
        <f>DAY(DATE($AA$2,$AE$2,15))</f>
        <v>15</v>
      </c>
      <c r="AH13" s="49">
        <f>DAY(DATE($AA$2,$AE$2,16))</f>
        <v>16</v>
      </c>
      <c r="AI13" s="49">
        <f>DAY(DATE($AA$2,$AE$2,17))</f>
        <v>17</v>
      </c>
      <c r="AJ13" s="49">
        <f>DAY(DATE($AA$2,$AE$2,18))</f>
        <v>18</v>
      </c>
      <c r="AK13" s="49">
        <f>DAY(DATE($AA$2,$AE$2,19))</f>
        <v>19</v>
      </c>
      <c r="AL13" s="49">
        <f>DAY(DATE($AA$2,$AE$2,20))</f>
        <v>20</v>
      </c>
      <c r="AM13" s="50">
        <f>DAY(DATE($AA$2,$AE$2,21))</f>
        <v>21</v>
      </c>
      <c r="AN13" s="48">
        <f>DAY(DATE($AA$2,$AE$2,22))</f>
        <v>22</v>
      </c>
      <c r="AO13" s="49">
        <f>DAY(DATE($AA$2,$AE$2,23))</f>
        <v>23</v>
      </c>
      <c r="AP13" s="49">
        <f>DAY(DATE($AA$2,$AE$2,24))</f>
        <v>24</v>
      </c>
      <c r="AQ13" s="49">
        <f>DAY(DATE($AA$2,$AE$2,25))</f>
        <v>25</v>
      </c>
      <c r="AR13" s="49">
        <f>DAY(DATE($AA$2,$AE$2,26))</f>
        <v>26</v>
      </c>
      <c r="AS13" s="49">
        <f>DAY(DATE($AA$2,$AE$2,27))</f>
        <v>27</v>
      </c>
      <c r="AT13" s="50">
        <f>DAY(DATE($AA$2,$AE$2,28))</f>
        <v>28</v>
      </c>
      <c r="AU13" s="48" t="str">
        <f>IF(BC3="実績",IF(DAY(DATE($AA$2,$AE$2,29))=29,29,""),"")</f>
        <v/>
      </c>
      <c r="AV13" s="49" t="str">
        <f>IF(BC3="実績",IF(DAY(DATE($AA$2,$AE$2,30))=30,30,""),"")</f>
        <v/>
      </c>
      <c r="AW13" s="50" t="str">
        <f>IF(BC3="実績",IF(DAY(DATE($AA$2,$AE$2,31))=31,31,""),"")</f>
        <v/>
      </c>
      <c r="AX13" s="596"/>
      <c r="AY13" s="597"/>
      <c r="AZ13" s="596"/>
      <c r="BA13" s="597"/>
      <c r="BB13" s="602"/>
      <c r="BC13" s="602"/>
      <c r="BD13" s="602"/>
      <c r="BE13" s="602"/>
      <c r="BF13" s="602"/>
      <c r="BG13" s="602"/>
    </row>
    <row r="14" spans="2:60" ht="20.25" hidden="1" customHeight="1" x14ac:dyDescent="0.2">
      <c r="B14" s="578"/>
      <c r="C14" s="582"/>
      <c r="D14" s="583"/>
      <c r="E14" s="587"/>
      <c r="F14" s="583"/>
      <c r="G14" s="587"/>
      <c r="H14" s="582"/>
      <c r="I14" s="582"/>
      <c r="J14" s="582"/>
      <c r="K14" s="583"/>
      <c r="L14" s="587"/>
      <c r="M14" s="582"/>
      <c r="N14" s="582"/>
      <c r="O14" s="590"/>
      <c r="P14" s="47"/>
      <c r="Q14" s="47"/>
      <c r="R14" s="47"/>
      <c r="S14" s="48">
        <f>WEEKDAY(DATE($AA$2,$AE$2,1))</f>
        <v>1</v>
      </c>
      <c r="T14" s="49">
        <f>WEEKDAY(DATE($AA$2,$AE$2,2))</f>
        <v>2</v>
      </c>
      <c r="U14" s="49">
        <f>WEEKDAY(DATE($AA$2,$AE$2,3))</f>
        <v>3</v>
      </c>
      <c r="V14" s="49">
        <f>WEEKDAY(DATE($AA$2,$AE$2,4))</f>
        <v>4</v>
      </c>
      <c r="W14" s="49">
        <f>WEEKDAY(DATE($AA$2,$AE$2,5))</f>
        <v>5</v>
      </c>
      <c r="X14" s="49">
        <f>WEEKDAY(DATE($AA$2,$AE$2,6))</f>
        <v>6</v>
      </c>
      <c r="Y14" s="50">
        <f>WEEKDAY(DATE($AA$2,$AE$2,7))</f>
        <v>7</v>
      </c>
      <c r="Z14" s="48">
        <f>WEEKDAY(DATE($AA$2,$AE$2,8))</f>
        <v>1</v>
      </c>
      <c r="AA14" s="49">
        <f>WEEKDAY(DATE($AA$2,$AE$2,9))</f>
        <v>2</v>
      </c>
      <c r="AB14" s="49">
        <f>WEEKDAY(DATE($AA$2,$AE$2,10))</f>
        <v>3</v>
      </c>
      <c r="AC14" s="49">
        <f>WEEKDAY(DATE($AA$2,$AE$2,11))</f>
        <v>4</v>
      </c>
      <c r="AD14" s="49">
        <f>WEEKDAY(DATE($AA$2,$AE$2,12))</f>
        <v>5</v>
      </c>
      <c r="AE14" s="49">
        <f>WEEKDAY(DATE($AA$2,$AE$2,13))</f>
        <v>6</v>
      </c>
      <c r="AF14" s="50">
        <f>WEEKDAY(DATE($AA$2,$AE$2,14))</f>
        <v>7</v>
      </c>
      <c r="AG14" s="48">
        <f>WEEKDAY(DATE($AA$2,$AE$2,15))</f>
        <v>1</v>
      </c>
      <c r="AH14" s="49">
        <f>WEEKDAY(DATE($AA$2,$AE$2,16))</f>
        <v>2</v>
      </c>
      <c r="AI14" s="49">
        <f>WEEKDAY(DATE($AA$2,$AE$2,17))</f>
        <v>3</v>
      </c>
      <c r="AJ14" s="49">
        <f>WEEKDAY(DATE($AA$2,$AE$2,18))</f>
        <v>4</v>
      </c>
      <c r="AK14" s="49">
        <f>WEEKDAY(DATE($AA$2,$AE$2,19))</f>
        <v>5</v>
      </c>
      <c r="AL14" s="49">
        <f>WEEKDAY(DATE($AA$2,$AE$2,20))</f>
        <v>6</v>
      </c>
      <c r="AM14" s="50">
        <f>WEEKDAY(DATE($AA$2,$AE$2,21))</f>
        <v>7</v>
      </c>
      <c r="AN14" s="48">
        <f>WEEKDAY(DATE($AA$2,$AE$2,22))</f>
        <v>1</v>
      </c>
      <c r="AO14" s="49">
        <f>WEEKDAY(DATE($AA$2,$AE$2,23))</f>
        <v>2</v>
      </c>
      <c r="AP14" s="49">
        <f>WEEKDAY(DATE($AA$2,$AE$2,24))</f>
        <v>3</v>
      </c>
      <c r="AQ14" s="49">
        <f>WEEKDAY(DATE($AA$2,$AE$2,25))</f>
        <v>4</v>
      </c>
      <c r="AR14" s="49">
        <f>WEEKDAY(DATE($AA$2,$AE$2,26))</f>
        <v>5</v>
      </c>
      <c r="AS14" s="49">
        <f>WEEKDAY(DATE($AA$2,$AE$2,27))</f>
        <v>6</v>
      </c>
      <c r="AT14" s="50">
        <f>WEEKDAY(DATE($AA$2,$AE$2,28))</f>
        <v>7</v>
      </c>
      <c r="AU14" s="48">
        <f>IF(AU13=29,WEEKDAY(DATE($AA$2,$AE$2,29)),0)</f>
        <v>0</v>
      </c>
      <c r="AV14" s="49">
        <f>IF(AV13=30,WEEKDAY(DATE($AA$2,$AE$2,30)),0)</f>
        <v>0</v>
      </c>
      <c r="AW14" s="50">
        <f>IF(AW13=31,WEEKDAY(DATE($AA$2,$AE$2,31)),0)</f>
        <v>0</v>
      </c>
      <c r="AX14" s="598"/>
      <c r="AY14" s="599"/>
      <c r="AZ14" s="598"/>
      <c r="BA14" s="599"/>
      <c r="BB14" s="603"/>
      <c r="BC14" s="603"/>
      <c r="BD14" s="603"/>
      <c r="BE14" s="603"/>
      <c r="BF14" s="603"/>
      <c r="BG14" s="603"/>
    </row>
    <row r="15" spans="2:60" ht="20.25" customHeight="1" thickBot="1" x14ac:dyDescent="0.25">
      <c r="B15" s="579"/>
      <c r="C15" s="584"/>
      <c r="D15" s="585"/>
      <c r="E15" s="588"/>
      <c r="F15" s="585"/>
      <c r="G15" s="588"/>
      <c r="H15" s="584"/>
      <c r="I15" s="584"/>
      <c r="J15" s="584"/>
      <c r="K15" s="585"/>
      <c r="L15" s="588"/>
      <c r="M15" s="584"/>
      <c r="N15" s="584"/>
      <c r="O15" s="591"/>
      <c r="P15" s="51"/>
      <c r="Q15" s="51"/>
      <c r="R15" s="51"/>
      <c r="S15" s="52" t="str">
        <f>IF(S14=1,"日",IF(S14=2,"月",IF(S14=3,"火",IF(S14=4,"水",IF(S14=5,"木",IF(S14=6,"金","土"))))))</f>
        <v>日</v>
      </c>
      <c r="T15" s="53" t="str">
        <f t="shared" ref="T15:AT15" si="0">IF(T14=1,"日",IF(T14=2,"月",IF(T14=3,"火",IF(T14=4,"水",IF(T14=5,"木",IF(T14=6,"金","土"))))))</f>
        <v>月</v>
      </c>
      <c r="U15" s="53" t="str">
        <f t="shared" si="0"/>
        <v>火</v>
      </c>
      <c r="V15" s="53" t="str">
        <f t="shared" si="0"/>
        <v>水</v>
      </c>
      <c r="W15" s="53" t="str">
        <f t="shared" si="0"/>
        <v>木</v>
      </c>
      <c r="X15" s="53" t="str">
        <f t="shared" si="0"/>
        <v>金</v>
      </c>
      <c r="Y15" s="54" t="str">
        <f t="shared" si="0"/>
        <v>土</v>
      </c>
      <c r="Z15" s="52" t="str">
        <f t="shared" si="0"/>
        <v>日</v>
      </c>
      <c r="AA15" s="53" t="str">
        <f t="shared" si="0"/>
        <v>月</v>
      </c>
      <c r="AB15" s="53" t="str">
        <f t="shared" si="0"/>
        <v>火</v>
      </c>
      <c r="AC15" s="53" t="str">
        <f t="shared" si="0"/>
        <v>水</v>
      </c>
      <c r="AD15" s="53" t="str">
        <f t="shared" si="0"/>
        <v>木</v>
      </c>
      <c r="AE15" s="53" t="str">
        <f t="shared" si="0"/>
        <v>金</v>
      </c>
      <c r="AF15" s="54" t="str">
        <f t="shared" si="0"/>
        <v>土</v>
      </c>
      <c r="AG15" s="52" t="str">
        <f t="shared" si="0"/>
        <v>日</v>
      </c>
      <c r="AH15" s="53" t="str">
        <f t="shared" si="0"/>
        <v>月</v>
      </c>
      <c r="AI15" s="53" t="str">
        <f t="shared" si="0"/>
        <v>火</v>
      </c>
      <c r="AJ15" s="53" t="str">
        <f t="shared" si="0"/>
        <v>水</v>
      </c>
      <c r="AK15" s="53" t="str">
        <f t="shared" si="0"/>
        <v>木</v>
      </c>
      <c r="AL15" s="53" t="str">
        <f t="shared" si="0"/>
        <v>金</v>
      </c>
      <c r="AM15" s="54" t="str">
        <f t="shared" si="0"/>
        <v>土</v>
      </c>
      <c r="AN15" s="52" t="str">
        <f t="shared" si="0"/>
        <v>日</v>
      </c>
      <c r="AO15" s="53" t="str">
        <f t="shared" si="0"/>
        <v>月</v>
      </c>
      <c r="AP15" s="53" t="str">
        <f t="shared" si="0"/>
        <v>火</v>
      </c>
      <c r="AQ15" s="53" t="str">
        <f t="shared" si="0"/>
        <v>水</v>
      </c>
      <c r="AR15" s="53" t="str">
        <f t="shared" si="0"/>
        <v>木</v>
      </c>
      <c r="AS15" s="53" t="str">
        <f t="shared" si="0"/>
        <v>金</v>
      </c>
      <c r="AT15" s="54" t="str">
        <f t="shared" si="0"/>
        <v>土</v>
      </c>
      <c r="AU15" s="53" t="str">
        <f>IF(AU14=1,"日",IF(AU14=2,"月",IF(AU14=3,"火",IF(AU14=4,"水",IF(AU14=5,"木",IF(AU14=6,"金",IF(AU14=0,"","土")))))))</f>
        <v/>
      </c>
      <c r="AV15" s="53" t="str">
        <f>IF(AV14=1,"日",IF(AV14=2,"月",IF(AV14=3,"火",IF(AV14=4,"水",IF(AV14=5,"木",IF(AV14=6,"金",IF(AV14=0,"","土")))))))</f>
        <v/>
      </c>
      <c r="AW15" s="53" t="str">
        <f>IF(AW14=1,"日",IF(AW14=2,"月",IF(AW14=3,"火",IF(AW14=4,"水",IF(AW14=5,"木",IF(AW14=6,"金",IF(AW14=0,"","土")))))))</f>
        <v/>
      </c>
      <c r="AX15" s="600"/>
      <c r="AY15" s="601"/>
      <c r="AZ15" s="600"/>
      <c r="BA15" s="601"/>
      <c r="BB15" s="603"/>
      <c r="BC15" s="603"/>
      <c r="BD15" s="603"/>
      <c r="BE15" s="603"/>
      <c r="BF15" s="603"/>
      <c r="BG15" s="603"/>
    </row>
    <row r="16" spans="2:60" ht="20.25" customHeight="1" x14ac:dyDescent="0.2">
      <c r="B16" s="544">
        <v>1</v>
      </c>
      <c r="C16" s="546"/>
      <c r="D16" s="547"/>
      <c r="E16" s="550"/>
      <c r="F16" s="551"/>
      <c r="G16" s="554"/>
      <c r="H16" s="555"/>
      <c r="I16" s="555"/>
      <c r="J16" s="555"/>
      <c r="K16" s="556"/>
      <c r="L16" s="558"/>
      <c r="M16" s="559"/>
      <c r="N16" s="559"/>
      <c r="O16" s="560"/>
      <c r="P16" s="564" t="s">
        <v>347</v>
      </c>
      <c r="Q16" s="565"/>
      <c r="R16" s="566"/>
      <c r="S16" s="55"/>
      <c r="T16" s="56"/>
      <c r="U16" s="56"/>
      <c r="V16" s="56"/>
      <c r="W16" s="56"/>
      <c r="X16" s="56"/>
      <c r="Y16" s="57"/>
      <c r="Z16" s="55"/>
      <c r="AA16" s="56"/>
      <c r="AB16" s="56"/>
      <c r="AC16" s="56"/>
      <c r="AD16" s="56"/>
      <c r="AE16" s="56"/>
      <c r="AF16" s="57"/>
      <c r="AG16" s="55"/>
      <c r="AH16" s="56"/>
      <c r="AI16" s="56"/>
      <c r="AJ16" s="56"/>
      <c r="AK16" s="56"/>
      <c r="AL16" s="56"/>
      <c r="AM16" s="57"/>
      <c r="AN16" s="55"/>
      <c r="AO16" s="56"/>
      <c r="AP16" s="56"/>
      <c r="AQ16" s="56"/>
      <c r="AR16" s="56"/>
      <c r="AS16" s="56"/>
      <c r="AT16" s="57"/>
      <c r="AU16" s="55"/>
      <c r="AV16" s="56"/>
      <c r="AW16" s="57"/>
      <c r="AX16" s="604">
        <f>IF($BC$3="計画",SUM(S17:AT17),IF($BC$3="実績",SUM(S17:AW17),""))</f>
        <v>0</v>
      </c>
      <c r="AY16" s="605"/>
      <c r="AZ16" s="608">
        <f>IF($BC$3="計画",AX16/4,IF($BC$3="実績",AX16/($BA$7/7),""))</f>
        <v>0</v>
      </c>
      <c r="BA16" s="609"/>
      <c r="BB16" s="612"/>
      <c r="BC16" s="613"/>
      <c r="BD16" s="613"/>
      <c r="BE16" s="613"/>
      <c r="BF16" s="613"/>
      <c r="BG16" s="614"/>
    </row>
    <row r="17" spans="2:59" ht="20.25" customHeight="1" x14ac:dyDescent="0.2">
      <c r="B17" s="545"/>
      <c r="C17" s="548"/>
      <c r="D17" s="549"/>
      <c r="E17" s="552"/>
      <c r="F17" s="553"/>
      <c r="G17" s="557"/>
      <c r="H17" s="555"/>
      <c r="I17" s="555"/>
      <c r="J17" s="555"/>
      <c r="K17" s="556"/>
      <c r="L17" s="561"/>
      <c r="M17" s="562"/>
      <c r="N17" s="562"/>
      <c r="O17" s="563"/>
      <c r="P17" s="618" t="s">
        <v>348</v>
      </c>
      <c r="Q17" s="619"/>
      <c r="R17" s="620"/>
      <c r="S17" s="58" t="str">
        <f>IF(S16="","",VLOOKUP(S16,'[1]シフト記号表（勤務時間帯）'!$C$4:$K$35,9,FALSE))</f>
        <v/>
      </c>
      <c r="T17" s="59" t="str">
        <f>IF(T16="","",VLOOKUP(T16,'[1]シフト記号表（勤務時間帯）'!$C$4:$K$35,9,FALSE))</f>
        <v/>
      </c>
      <c r="U17" s="59" t="str">
        <f>IF(U16="","",VLOOKUP(U16,'[1]シフト記号表（勤務時間帯）'!$C$4:$K$35,9,FALSE))</f>
        <v/>
      </c>
      <c r="V17" s="59" t="str">
        <f>IF(V16="","",VLOOKUP(V16,'[1]シフト記号表（勤務時間帯）'!$C$4:$K$35,9,FALSE))</f>
        <v/>
      </c>
      <c r="W17" s="59" t="str">
        <f>IF(W16="","",VLOOKUP(W16,'[1]シフト記号表（勤務時間帯）'!$C$4:$K$35,9,FALSE))</f>
        <v/>
      </c>
      <c r="X17" s="59" t="str">
        <f>IF(X16="","",VLOOKUP(X16,'[1]シフト記号表（勤務時間帯）'!$C$4:$K$35,9,FALSE))</f>
        <v/>
      </c>
      <c r="Y17" s="60" t="str">
        <f>IF(Y16="","",VLOOKUP(Y16,'[1]シフト記号表（勤務時間帯）'!$C$4:$K$35,9,FALSE))</f>
        <v/>
      </c>
      <c r="Z17" s="58" t="str">
        <f>IF(Z16="","",VLOOKUP(Z16,'[1]シフト記号表（勤務時間帯）'!$C$4:$K$35,9,FALSE))</f>
        <v/>
      </c>
      <c r="AA17" s="59" t="str">
        <f>IF(AA16="","",VLOOKUP(AA16,'[1]シフト記号表（勤務時間帯）'!$C$4:$K$35,9,FALSE))</f>
        <v/>
      </c>
      <c r="AB17" s="59" t="str">
        <f>IF(AB16="","",VLOOKUP(AB16,'[1]シフト記号表（勤務時間帯）'!$C$4:$K$35,9,FALSE))</f>
        <v/>
      </c>
      <c r="AC17" s="59" t="str">
        <f>IF(AC16="","",VLOOKUP(AC16,'[1]シフト記号表（勤務時間帯）'!$C$4:$K$35,9,FALSE))</f>
        <v/>
      </c>
      <c r="AD17" s="59" t="str">
        <f>IF(AD16="","",VLOOKUP(AD16,'[1]シフト記号表（勤務時間帯）'!$C$4:$K$35,9,FALSE))</f>
        <v/>
      </c>
      <c r="AE17" s="59" t="str">
        <f>IF(AE16="","",VLOOKUP(AE16,'[1]シフト記号表（勤務時間帯）'!$C$4:$K$35,9,FALSE))</f>
        <v/>
      </c>
      <c r="AF17" s="60" t="str">
        <f>IF(AF16="","",VLOOKUP(AF16,'[1]シフト記号表（勤務時間帯）'!$C$4:$K$35,9,FALSE))</f>
        <v/>
      </c>
      <c r="AG17" s="58" t="str">
        <f>IF(AG16="","",VLOOKUP(AG16,'[1]シフト記号表（勤務時間帯）'!$C$4:$K$35,9,FALSE))</f>
        <v/>
      </c>
      <c r="AH17" s="59" t="str">
        <f>IF(AH16="","",VLOOKUP(AH16,'[1]シフト記号表（勤務時間帯）'!$C$4:$K$35,9,FALSE))</f>
        <v/>
      </c>
      <c r="AI17" s="59" t="str">
        <f>IF(AI16="","",VLOOKUP(AI16,'[1]シフト記号表（勤務時間帯）'!$C$4:$K$35,9,FALSE))</f>
        <v/>
      </c>
      <c r="AJ17" s="59" t="str">
        <f>IF(AJ16="","",VLOOKUP(AJ16,'[1]シフト記号表（勤務時間帯）'!$C$4:$K$35,9,FALSE))</f>
        <v/>
      </c>
      <c r="AK17" s="59" t="str">
        <f>IF(AK16="","",VLOOKUP(AK16,'[1]シフト記号表（勤務時間帯）'!$C$4:$K$35,9,FALSE))</f>
        <v/>
      </c>
      <c r="AL17" s="59" t="str">
        <f>IF(AL16="","",VLOOKUP(AL16,'[1]シフト記号表（勤務時間帯）'!$C$4:$K$35,9,FALSE))</f>
        <v/>
      </c>
      <c r="AM17" s="60" t="str">
        <f>IF(AM16="","",VLOOKUP(AM16,'[1]シフト記号表（勤務時間帯）'!$C$4:$K$35,9,FALSE))</f>
        <v/>
      </c>
      <c r="AN17" s="58" t="str">
        <f>IF(AN16="","",VLOOKUP(AN16,'[1]シフト記号表（勤務時間帯）'!$C$4:$K$35,9,FALSE))</f>
        <v/>
      </c>
      <c r="AO17" s="59" t="str">
        <f>IF(AO16="","",VLOOKUP(AO16,'[1]シフト記号表（勤務時間帯）'!$C$4:$K$35,9,FALSE))</f>
        <v/>
      </c>
      <c r="AP17" s="59" t="str">
        <f>IF(AP16="","",VLOOKUP(AP16,'[1]シフト記号表（勤務時間帯）'!$C$4:$K$35,9,FALSE))</f>
        <v/>
      </c>
      <c r="AQ17" s="59" t="str">
        <f>IF(AQ16="","",VLOOKUP(AQ16,'[1]シフト記号表（勤務時間帯）'!$C$4:$K$35,9,FALSE))</f>
        <v/>
      </c>
      <c r="AR17" s="59" t="str">
        <f>IF(AR16="","",VLOOKUP(AR16,'[1]シフト記号表（勤務時間帯）'!$C$4:$K$35,9,FALSE))</f>
        <v/>
      </c>
      <c r="AS17" s="59" t="str">
        <f>IF(AS16="","",VLOOKUP(AS16,'[1]シフト記号表（勤務時間帯）'!$C$4:$K$35,9,FALSE))</f>
        <v/>
      </c>
      <c r="AT17" s="60" t="str">
        <f>IF(AT16="","",VLOOKUP(AT16,'[1]シフト記号表（勤務時間帯）'!$C$4:$K$35,9,FALSE))</f>
        <v/>
      </c>
      <c r="AU17" s="58" t="str">
        <f>IF(AU16="","",VLOOKUP(AU16,'[1]シフト記号表（勤務時間帯）'!$C$4:$K$35,9,FALSE))</f>
        <v/>
      </c>
      <c r="AV17" s="59" t="str">
        <f>IF(AV16="","",VLOOKUP(AV16,'[1]シフト記号表（勤務時間帯）'!$C$4:$K$35,9,FALSE))</f>
        <v/>
      </c>
      <c r="AW17" s="60" t="str">
        <f>IF(AW16="","",VLOOKUP(AW16,'[1]シフト記号表（勤務時間帯）'!$C$4:$K$35,9,FALSE))</f>
        <v/>
      </c>
      <c r="AX17" s="606"/>
      <c r="AY17" s="607"/>
      <c r="AZ17" s="610"/>
      <c r="BA17" s="611"/>
      <c r="BB17" s="615"/>
      <c r="BC17" s="616"/>
      <c r="BD17" s="616"/>
      <c r="BE17" s="616"/>
      <c r="BF17" s="616"/>
      <c r="BG17" s="617"/>
    </row>
    <row r="18" spans="2:59" ht="20.25" customHeight="1" x14ac:dyDescent="0.2">
      <c r="B18" s="545">
        <f>B16+1</f>
        <v>2</v>
      </c>
      <c r="C18" s="621"/>
      <c r="D18" s="549"/>
      <c r="E18" s="622"/>
      <c r="F18" s="623"/>
      <c r="G18" s="554"/>
      <c r="H18" s="555"/>
      <c r="I18" s="555"/>
      <c r="J18" s="555"/>
      <c r="K18" s="556"/>
      <c r="L18" s="624"/>
      <c r="M18" s="625"/>
      <c r="N18" s="625"/>
      <c r="O18" s="626"/>
      <c r="P18" s="627" t="s">
        <v>347</v>
      </c>
      <c r="Q18" s="628"/>
      <c r="R18" s="629"/>
      <c r="S18" s="61"/>
      <c r="T18" s="62"/>
      <c r="U18" s="62"/>
      <c r="V18" s="62"/>
      <c r="W18" s="62"/>
      <c r="X18" s="62"/>
      <c r="Y18" s="63"/>
      <c r="Z18" s="61"/>
      <c r="AA18" s="62"/>
      <c r="AB18" s="62"/>
      <c r="AC18" s="62"/>
      <c r="AD18" s="62"/>
      <c r="AE18" s="62"/>
      <c r="AF18" s="63"/>
      <c r="AG18" s="61"/>
      <c r="AH18" s="62"/>
      <c r="AI18" s="62"/>
      <c r="AJ18" s="62"/>
      <c r="AK18" s="62"/>
      <c r="AL18" s="62"/>
      <c r="AM18" s="63"/>
      <c r="AN18" s="61"/>
      <c r="AO18" s="62"/>
      <c r="AP18" s="62"/>
      <c r="AQ18" s="62"/>
      <c r="AR18" s="62"/>
      <c r="AS18" s="62"/>
      <c r="AT18" s="63"/>
      <c r="AU18" s="61"/>
      <c r="AV18" s="62"/>
      <c r="AW18" s="63"/>
      <c r="AX18" s="606">
        <f>IF($BC$3="計画",SUM(S19:AT19),IF($BC$3="実績",SUM(S19:AW19),""))</f>
        <v>0</v>
      </c>
      <c r="AY18" s="607"/>
      <c r="AZ18" s="610">
        <f>IF($BC$3="計画",AX18/4,IF($BC$3="実績",AX18/($BA$7/7),""))</f>
        <v>0</v>
      </c>
      <c r="BA18" s="611"/>
      <c r="BB18" s="630"/>
      <c r="BC18" s="631"/>
      <c r="BD18" s="631"/>
      <c r="BE18" s="631"/>
      <c r="BF18" s="631"/>
      <c r="BG18" s="632"/>
    </row>
    <row r="19" spans="2:59" ht="20.25" customHeight="1" x14ac:dyDescent="0.2">
      <c r="B19" s="545"/>
      <c r="C19" s="548"/>
      <c r="D19" s="549"/>
      <c r="E19" s="552"/>
      <c r="F19" s="553"/>
      <c r="G19" s="557"/>
      <c r="H19" s="555"/>
      <c r="I19" s="555"/>
      <c r="J19" s="555"/>
      <c r="K19" s="556"/>
      <c r="L19" s="561"/>
      <c r="M19" s="562"/>
      <c r="N19" s="562"/>
      <c r="O19" s="563"/>
      <c r="P19" s="618" t="s">
        <v>348</v>
      </c>
      <c r="Q19" s="619"/>
      <c r="R19" s="620"/>
      <c r="S19" s="58" t="str">
        <f>IF(S18="","",VLOOKUP(S18,'[1]シフト記号表（勤務時間帯）'!$C$4:$K$35,9,FALSE))</f>
        <v/>
      </c>
      <c r="T19" s="59" t="str">
        <f>IF(T18="","",VLOOKUP(T18,'[1]シフト記号表（勤務時間帯）'!$C$4:$K$35,9,FALSE))</f>
        <v/>
      </c>
      <c r="U19" s="59" t="str">
        <f>IF(U18="","",VLOOKUP(U18,'[1]シフト記号表（勤務時間帯）'!$C$4:$K$35,9,FALSE))</f>
        <v/>
      </c>
      <c r="V19" s="59" t="str">
        <f>IF(V18="","",VLOOKUP(V18,'[1]シフト記号表（勤務時間帯）'!$C$4:$K$35,9,FALSE))</f>
        <v/>
      </c>
      <c r="W19" s="59" t="str">
        <f>IF(W18="","",VLOOKUP(W18,'[1]シフト記号表（勤務時間帯）'!$C$4:$K$35,9,FALSE))</f>
        <v/>
      </c>
      <c r="X19" s="59" t="str">
        <f>IF(X18="","",VLOOKUP(X18,'[1]シフト記号表（勤務時間帯）'!$C$4:$K$35,9,FALSE))</f>
        <v/>
      </c>
      <c r="Y19" s="60" t="str">
        <f>IF(Y18="","",VLOOKUP(Y18,'[1]シフト記号表（勤務時間帯）'!$C$4:$K$35,9,FALSE))</f>
        <v/>
      </c>
      <c r="Z19" s="58" t="str">
        <f>IF(Z18="","",VLOOKUP(Z18,'[1]シフト記号表（勤務時間帯）'!$C$4:$K$35,9,FALSE))</f>
        <v/>
      </c>
      <c r="AA19" s="59" t="str">
        <f>IF(AA18="","",VLOOKUP(AA18,'[1]シフト記号表（勤務時間帯）'!$C$4:$K$35,9,FALSE))</f>
        <v/>
      </c>
      <c r="AB19" s="59" t="str">
        <f>IF(AB18="","",VLOOKUP(AB18,'[1]シフト記号表（勤務時間帯）'!$C$4:$K$35,9,FALSE))</f>
        <v/>
      </c>
      <c r="AC19" s="59" t="str">
        <f>IF(AC18="","",VLOOKUP(AC18,'[1]シフト記号表（勤務時間帯）'!$C$4:$K$35,9,FALSE))</f>
        <v/>
      </c>
      <c r="AD19" s="59" t="str">
        <f>IF(AD18="","",VLOOKUP(AD18,'[1]シフト記号表（勤務時間帯）'!$C$4:$K$35,9,FALSE))</f>
        <v/>
      </c>
      <c r="AE19" s="59" t="str">
        <f>IF(AE18="","",VLOOKUP(AE18,'[1]シフト記号表（勤務時間帯）'!$C$4:$K$35,9,FALSE))</f>
        <v/>
      </c>
      <c r="AF19" s="60" t="str">
        <f>IF(AF18="","",VLOOKUP(AF18,'[1]シフト記号表（勤務時間帯）'!$C$4:$K$35,9,FALSE))</f>
        <v/>
      </c>
      <c r="AG19" s="58" t="str">
        <f>IF(AG18="","",VLOOKUP(AG18,'[1]シフト記号表（勤務時間帯）'!$C$4:$K$35,9,FALSE))</f>
        <v/>
      </c>
      <c r="AH19" s="59" t="str">
        <f>IF(AH18="","",VLOOKUP(AH18,'[1]シフト記号表（勤務時間帯）'!$C$4:$K$35,9,FALSE))</f>
        <v/>
      </c>
      <c r="AI19" s="59" t="str">
        <f>IF(AI18="","",VLOOKUP(AI18,'[1]シフト記号表（勤務時間帯）'!$C$4:$K$35,9,FALSE))</f>
        <v/>
      </c>
      <c r="AJ19" s="59" t="str">
        <f>IF(AJ18="","",VLOOKUP(AJ18,'[1]シフト記号表（勤務時間帯）'!$C$4:$K$35,9,FALSE))</f>
        <v/>
      </c>
      <c r="AK19" s="59" t="str">
        <f>IF(AK18="","",VLOOKUP(AK18,'[1]シフト記号表（勤務時間帯）'!$C$4:$K$35,9,FALSE))</f>
        <v/>
      </c>
      <c r="AL19" s="59" t="str">
        <f>IF(AL18="","",VLOOKUP(AL18,'[1]シフト記号表（勤務時間帯）'!$C$4:$K$35,9,FALSE))</f>
        <v/>
      </c>
      <c r="AM19" s="60" t="str">
        <f>IF(AM18="","",VLOOKUP(AM18,'[1]シフト記号表（勤務時間帯）'!$C$4:$K$35,9,FALSE))</f>
        <v/>
      </c>
      <c r="AN19" s="58" t="str">
        <f>IF(AN18="","",VLOOKUP(AN18,'[1]シフト記号表（勤務時間帯）'!$C$4:$K$35,9,FALSE))</f>
        <v/>
      </c>
      <c r="AO19" s="59" t="str">
        <f>IF(AO18="","",VLOOKUP(AO18,'[1]シフト記号表（勤務時間帯）'!$C$4:$K$35,9,FALSE))</f>
        <v/>
      </c>
      <c r="AP19" s="59" t="str">
        <f>IF(AP18="","",VLOOKUP(AP18,'[1]シフト記号表（勤務時間帯）'!$C$4:$K$35,9,FALSE))</f>
        <v/>
      </c>
      <c r="AQ19" s="59" t="str">
        <f>IF(AQ18="","",VLOOKUP(AQ18,'[1]シフト記号表（勤務時間帯）'!$C$4:$K$35,9,FALSE))</f>
        <v/>
      </c>
      <c r="AR19" s="59" t="str">
        <f>IF(AR18="","",VLOOKUP(AR18,'[1]シフト記号表（勤務時間帯）'!$C$4:$K$35,9,FALSE))</f>
        <v/>
      </c>
      <c r="AS19" s="59" t="str">
        <f>IF(AS18="","",VLOOKUP(AS18,'[1]シフト記号表（勤務時間帯）'!$C$4:$K$35,9,FALSE))</f>
        <v/>
      </c>
      <c r="AT19" s="60" t="str">
        <f>IF(AT18="","",VLOOKUP(AT18,'[1]シフト記号表（勤務時間帯）'!$C$4:$K$35,9,FALSE))</f>
        <v/>
      </c>
      <c r="AU19" s="58" t="str">
        <f>IF(AU18="","",VLOOKUP(AU18,'[1]シフト記号表（勤務時間帯）'!$C$4:$K$35,9,FALSE))</f>
        <v/>
      </c>
      <c r="AV19" s="59" t="str">
        <f>IF(AV18="","",VLOOKUP(AV18,'[1]シフト記号表（勤務時間帯）'!$C$4:$K$35,9,FALSE))</f>
        <v/>
      </c>
      <c r="AW19" s="60" t="str">
        <f>IF(AW18="","",VLOOKUP(AW18,'[1]シフト記号表（勤務時間帯）'!$C$4:$K$35,9,FALSE))</f>
        <v/>
      </c>
      <c r="AX19" s="606"/>
      <c r="AY19" s="607"/>
      <c r="AZ19" s="610"/>
      <c r="BA19" s="611"/>
      <c r="BB19" s="615"/>
      <c r="BC19" s="616"/>
      <c r="BD19" s="616"/>
      <c r="BE19" s="616"/>
      <c r="BF19" s="616"/>
      <c r="BG19" s="617"/>
    </row>
    <row r="20" spans="2:59" ht="20.25" customHeight="1" x14ac:dyDescent="0.2">
      <c r="B20" s="545">
        <f t="shared" ref="B20" si="1">B18+1</f>
        <v>3</v>
      </c>
      <c r="C20" s="621"/>
      <c r="D20" s="549"/>
      <c r="E20" s="633"/>
      <c r="F20" s="549"/>
      <c r="G20" s="554"/>
      <c r="H20" s="555"/>
      <c r="I20" s="555"/>
      <c r="J20" s="555"/>
      <c r="K20" s="556"/>
      <c r="L20" s="635"/>
      <c r="M20" s="636"/>
      <c r="N20" s="636"/>
      <c r="O20" s="637"/>
      <c r="P20" s="627" t="s">
        <v>347</v>
      </c>
      <c r="Q20" s="628"/>
      <c r="R20" s="629"/>
      <c r="S20" s="61"/>
      <c r="T20" s="62"/>
      <c r="U20" s="62"/>
      <c r="V20" s="62"/>
      <c r="W20" s="62"/>
      <c r="X20" s="62"/>
      <c r="Y20" s="63"/>
      <c r="Z20" s="61"/>
      <c r="AA20" s="62"/>
      <c r="AB20" s="62"/>
      <c r="AC20" s="62"/>
      <c r="AD20" s="62"/>
      <c r="AE20" s="62"/>
      <c r="AF20" s="63"/>
      <c r="AG20" s="61"/>
      <c r="AH20" s="62"/>
      <c r="AI20" s="62"/>
      <c r="AJ20" s="62"/>
      <c r="AK20" s="62"/>
      <c r="AL20" s="62"/>
      <c r="AM20" s="63"/>
      <c r="AN20" s="61"/>
      <c r="AO20" s="62"/>
      <c r="AP20" s="62"/>
      <c r="AQ20" s="62"/>
      <c r="AR20" s="62"/>
      <c r="AS20" s="62"/>
      <c r="AT20" s="63"/>
      <c r="AU20" s="61"/>
      <c r="AV20" s="62"/>
      <c r="AW20" s="63"/>
      <c r="AX20" s="606">
        <f>IF($BC$3="計画",SUM(S21:AT21),IF($BC$3="実績",SUM(S21:AW21),""))</f>
        <v>0</v>
      </c>
      <c r="AY20" s="607"/>
      <c r="AZ20" s="610">
        <f>IF($BC$3="計画",AX20/4,IF($BC$3="実績",AX20/($BA$7/7),""))</f>
        <v>0</v>
      </c>
      <c r="BA20" s="611"/>
      <c r="BB20" s="630"/>
      <c r="BC20" s="631"/>
      <c r="BD20" s="631"/>
      <c r="BE20" s="631"/>
      <c r="BF20" s="631"/>
      <c r="BG20" s="632"/>
    </row>
    <row r="21" spans="2:59" ht="20.25" customHeight="1" x14ac:dyDescent="0.2">
      <c r="B21" s="545"/>
      <c r="C21" s="548"/>
      <c r="D21" s="549"/>
      <c r="E21" s="634"/>
      <c r="F21" s="549"/>
      <c r="G21" s="557"/>
      <c r="H21" s="555"/>
      <c r="I21" s="555"/>
      <c r="J21" s="555"/>
      <c r="K21" s="556"/>
      <c r="L21" s="635"/>
      <c r="M21" s="636"/>
      <c r="N21" s="636"/>
      <c r="O21" s="637"/>
      <c r="P21" s="618" t="s">
        <v>348</v>
      </c>
      <c r="Q21" s="619"/>
      <c r="R21" s="620"/>
      <c r="S21" s="58" t="str">
        <f>IF(S20="","",VLOOKUP(S20,'[1]シフト記号表（勤務時間帯）'!$C$4:$K$35,9,FALSE))</f>
        <v/>
      </c>
      <c r="T21" s="59" t="str">
        <f>IF(T20="","",VLOOKUP(T20,'[1]シフト記号表（勤務時間帯）'!$C$4:$K$35,9,FALSE))</f>
        <v/>
      </c>
      <c r="U21" s="59" t="str">
        <f>IF(U20="","",VLOOKUP(U20,'[1]シフト記号表（勤務時間帯）'!$C$4:$K$35,9,FALSE))</f>
        <v/>
      </c>
      <c r="V21" s="59" t="str">
        <f>IF(V20="","",VLOOKUP(V20,'[1]シフト記号表（勤務時間帯）'!$C$4:$K$35,9,FALSE))</f>
        <v/>
      </c>
      <c r="W21" s="59" t="str">
        <f>IF(W20="","",VLOOKUP(W20,'[1]シフト記号表（勤務時間帯）'!$C$4:$K$35,9,FALSE))</f>
        <v/>
      </c>
      <c r="X21" s="59" t="str">
        <f>IF(X20="","",VLOOKUP(X20,'[1]シフト記号表（勤務時間帯）'!$C$4:$K$35,9,FALSE))</f>
        <v/>
      </c>
      <c r="Y21" s="60" t="str">
        <f>IF(Y20="","",VLOOKUP(Y20,'[1]シフト記号表（勤務時間帯）'!$C$4:$K$35,9,FALSE))</f>
        <v/>
      </c>
      <c r="Z21" s="58" t="str">
        <f>IF(Z20="","",VLOOKUP(Z20,'[1]シフト記号表（勤務時間帯）'!$C$4:$K$35,9,FALSE))</f>
        <v/>
      </c>
      <c r="AA21" s="59" t="str">
        <f>IF(AA20="","",VLOOKUP(AA20,'[1]シフト記号表（勤務時間帯）'!$C$4:$K$35,9,FALSE))</f>
        <v/>
      </c>
      <c r="AB21" s="59" t="str">
        <f>IF(AB20="","",VLOOKUP(AB20,'[1]シフト記号表（勤務時間帯）'!$C$4:$K$35,9,FALSE))</f>
        <v/>
      </c>
      <c r="AC21" s="59" t="str">
        <f>IF(AC20="","",VLOOKUP(AC20,'[1]シフト記号表（勤務時間帯）'!$C$4:$K$35,9,FALSE))</f>
        <v/>
      </c>
      <c r="AD21" s="59" t="str">
        <f>IF(AD20="","",VLOOKUP(AD20,'[1]シフト記号表（勤務時間帯）'!$C$4:$K$35,9,FALSE))</f>
        <v/>
      </c>
      <c r="AE21" s="59" t="str">
        <f>IF(AE20="","",VLOOKUP(AE20,'[1]シフト記号表（勤務時間帯）'!$C$4:$K$35,9,FALSE))</f>
        <v/>
      </c>
      <c r="AF21" s="60" t="str">
        <f>IF(AF20="","",VLOOKUP(AF20,'[1]シフト記号表（勤務時間帯）'!$C$4:$K$35,9,FALSE))</f>
        <v/>
      </c>
      <c r="AG21" s="58" t="str">
        <f>IF(AG20="","",VLOOKUP(AG20,'[1]シフト記号表（勤務時間帯）'!$C$4:$K$35,9,FALSE))</f>
        <v/>
      </c>
      <c r="AH21" s="59" t="str">
        <f>IF(AH20="","",VLOOKUP(AH20,'[1]シフト記号表（勤務時間帯）'!$C$4:$K$35,9,FALSE))</f>
        <v/>
      </c>
      <c r="AI21" s="59" t="str">
        <f>IF(AI20="","",VLOOKUP(AI20,'[1]シフト記号表（勤務時間帯）'!$C$4:$K$35,9,FALSE))</f>
        <v/>
      </c>
      <c r="AJ21" s="59" t="str">
        <f>IF(AJ20="","",VLOOKUP(AJ20,'[1]シフト記号表（勤務時間帯）'!$C$4:$K$35,9,FALSE))</f>
        <v/>
      </c>
      <c r="AK21" s="59" t="str">
        <f>IF(AK20="","",VLOOKUP(AK20,'[1]シフト記号表（勤務時間帯）'!$C$4:$K$35,9,FALSE))</f>
        <v/>
      </c>
      <c r="AL21" s="59" t="str">
        <f>IF(AL20="","",VLOOKUP(AL20,'[1]シフト記号表（勤務時間帯）'!$C$4:$K$35,9,FALSE))</f>
        <v/>
      </c>
      <c r="AM21" s="60" t="str">
        <f>IF(AM20="","",VLOOKUP(AM20,'[1]シフト記号表（勤務時間帯）'!$C$4:$K$35,9,FALSE))</f>
        <v/>
      </c>
      <c r="AN21" s="58" t="str">
        <f>IF(AN20="","",VLOOKUP(AN20,'[1]シフト記号表（勤務時間帯）'!$C$4:$K$35,9,FALSE))</f>
        <v/>
      </c>
      <c r="AO21" s="59" t="str">
        <f>IF(AO20="","",VLOOKUP(AO20,'[1]シフト記号表（勤務時間帯）'!$C$4:$K$35,9,FALSE))</f>
        <v/>
      </c>
      <c r="AP21" s="59" t="str">
        <f>IF(AP20="","",VLOOKUP(AP20,'[1]シフト記号表（勤務時間帯）'!$C$4:$K$35,9,FALSE))</f>
        <v/>
      </c>
      <c r="AQ21" s="59" t="str">
        <f>IF(AQ20="","",VLOOKUP(AQ20,'[1]シフト記号表（勤務時間帯）'!$C$4:$K$35,9,FALSE))</f>
        <v/>
      </c>
      <c r="AR21" s="59" t="str">
        <f>IF(AR20="","",VLOOKUP(AR20,'[1]シフト記号表（勤務時間帯）'!$C$4:$K$35,9,FALSE))</f>
        <v/>
      </c>
      <c r="AS21" s="59" t="str">
        <f>IF(AS20="","",VLOOKUP(AS20,'[1]シフト記号表（勤務時間帯）'!$C$4:$K$35,9,FALSE))</f>
        <v/>
      </c>
      <c r="AT21" s="60" t="str">
        <f>IF(AT20="","",VLOOKUP(AT20,'[1]シフト記号表（勤務時間帯）'!$C$4:$K$35,9,FALSE))</f>
        <v/>
      </c>
      <c r="AU21" s="58" t="str">
        <f>IF(AU20="","",VLOOKUP(AU20,'[1]シフト記号表（勤務時間帯）'!$C$4:$K$35,9,FALSE))</f>
        <v/>
      </c>
      <c r="AV21" s="59" t="str">
        <f>IF(AV20="","",VLOOKUP(AV20,'[1]シフト記号表（勤務時間帯）'!$C$4:$K$35,9,FALSE))</f>
        <v/>
      </c>
      <c r="AW21" s="60" t="str">
        <f>IF(AW20="","",VLOOKUP(AW20,'[1]シフト記号表（勤務時間帯）'!$C$4:$K$35,9,FALSE))</f>
        <v/>
      </c>
      <c r="AX21" s="606"/>
      <c r="AY21" s="607"/>
      <c r="AZ21" s="610"/>
      <c r="BA21" s="611"/>
      <c r="BB21" s="615"/>
      <c r="BC21" s="616"/>
      <c r="BD21" s="616"/>
      <c r="BE21" s="616"/>
      <c r="BF21" s="616"/>
      <c r="BG21" s="617"/>
    </row>
    <row r="22" spans="2:59" ht="20.25" customHeight="1" x14ac:dyDescent="0.2">
      <c r="B22" s="545">
        <f t="shared" ref="B22" si="2">B20+1</f>
        <v>4</v>
      </c>
      <c r="C22" s="621"/>
      <c r="D22" s="549"/>
      <c r="E22" s="633"/>
      <c r="F22" s="549"/>
      <c r="G22" s="554"/>
      <c r="H22" s="555"/>
      <c r="I22" s="555"/>
      <c r="J22" s="555"/>
      <c r="K22" s="556"/>
      <c r="L22" s="635"/>
      <c r="M22" s="636"/>
      <c r="N22" s="636"/>
      <c r="O22" s="637"/>
      <c r="P22" s="627" t="s">
        <v>347</v>
      </c>
      <c r="Q22" s="628"/>
      <c r="R22" s="629"/>
      <c r="S22" s="61"/>
      <c r="T22" s="62"/>
      <c r="U22" s="62"/>
      <c r="V22" s="62"/>
      <c r="W22" s="62"/>
      <c r="X22" s="62"/>
      <c r="Y22" s="63"/>
      <c r="Z22" s="61"/>
      <c r="AA22" s="62"/>
      <c r="AB22" s="62"/>
      <c r="AC22" s="62"/>
      <c r="AD22" s="62"/>
      <c r="AE22" s="62"/>
      <c r="AF22" s="63"/>
      <c r="AG22" s="61"/>
      <c r="AH22" s="62"/>
      <c r="AI22" s="62"/>
      <c r="AJ22" s="62"/>
      <c r="AK22" s="62"/>
      <c r="AL22" s="62"/>
      <c r="AM22" s="63"/>
      <c r="AN22" s="61"/>
      <c r="AO22" s="62"/>
      <c r="AP22" s="62"/>
      <c r="AQ22" s="62"/>
      <c r="AR22" s="62"/>
      <c r="AS22" s="62"/>
      <c r="AT22" s="63"/>
      <c r="AU22" s="61"/>
      <c r="AV22" s="62"/>
      <c r="AW22" s="63"/>
      <c r="AX22" s="606">
        <f t="shared" ref="AX22" si="3">IF($BC$3="計画",SUM(S23:AT23),IF($BC$3="実績",SUM(S23:AW23),""))</f>
        <v>0</v>
      </c>
      <c r="AY22" s="607"/>
      <c r="AZ22" s="610">
        <f t="shared" ref="AZ22" si="4">IF($BC$3="計画",AX22/4,IF($BC$3="実績",AX22/($BA$7/7),""))</f>
        <v>0</v>
      </c>
      <c r="BA22" s="611"/>
      <c r="BB22" s="630"/>
      <c r="BC22" s="631"/>
      <c r="BD22" s="631"/>
      <c r="BE22" s="631"/>
      <c r="BF22" s="631"/>
      <c r="BG22" s="632"/>
    </row>
    <row r="23" spans="2:59" ht="20.25" customHeight="1" x14ac:dyDescent="0.2">
      <c r="B23" s="545"/>
      <c r="C23" s="548"/>
      <c r="D23" s="549"/>
      <c r="E23" s="634"/>
      <c r="F23" s="549"/>
      <c r="G23" s="557"/>
      <c r="H23" s="555"/>
      <c r="I23" s="555"/>
      <c r="J23" s="555"/>
      <c r="K23" s="556"/>
      <c r="L23" s="635"/>
      <c r="M23" s="636"/>
      <c r="N23" s="636"/>
      <c r="O23" s="637"/>
      <c r="P23" s="618" t="s">
        <v>348</v>
      </c>
      <c r="Q23" s="619"/>
      <c r="R23" s="620"/>
      <c r="S23" s="58" t="str">
        <f>IF(S22="","",VLOOKUP(S22,'[1]シフト記号表（勤務時間帯）'!$C$4:$K$35,9,FALSE))</f>
        <v/>
      </c>
      <c r="T23" s="59" t="str">
        <f>IF(T22="","",VLOOKUP(T22,'[1]シフト記号表（勤務時間帯）'!$C$4:$K$35,9,FALSE))</f>
        <v/>
      </c>
      <c r="U23" s="59" t="str">
        <f>IF(U22="","",VLOOKUP(U22,'[1]シフト記号表（勤務時間帯）'!$C$4:$K$35,9,FALSE))</f>
        <v/>
      </c>
      <c r="V23" s="59" t="str">
        <f>IF(V22="","",VLOOKUP(V22,'[1]シフト記号表（勤務時間帯）'!$C$4:$K$35,9,FALSE))</f>
        <v/>
      </c>
      <c r="W23" s="59" t="str">
        <f>IF(W22="","",VLOOKUP(W22,'[1]シフト記号表（勤務時間帯）'!$C$4:$K$35,9,FALSE))</f>
        <v/>
      </c>
      <c r="X23" s="59" t="str">
        <f>IF(X22="","",VLOOKUP(X22,'[1]シフト記号表（勤務時間帯）'!$C$4:$K$35,9,FALSE))</f>
        <v/>
      </c>
      <c r="Y23" s="60" t="str">
        <f>IF(Y22="","",VLOOKUP(Y22,'[1]シフト記号表（勤務時間帯）'!$C$4:$K$35,9,FALSE))</f>
        <v/>
      </c>
      <c r="Z23" s="58" t="str">
        <f>IF(Z22="","",VLOOKUP(Z22,'[1]シフト記号表（勤務時間帯）'!$C$4:$K$35,9,FALSE))</f>
        <v/>
      </c>
      <c r="AA23" s="59" t="str">
        <f>IF(AA22="","",VLOOKUP(AA22,'[1]シフト記号表（勤務時間帯）'!$C$4:$K$35,9,FALSE))</f>
        <v/>
      </c>
      <c r="AB23" s="59" t="str">
        <f>IF(AB22="","",VLOOKUP(AB22,'[1]シフト記号表（勤務時間帯）'!$C$4:$K$35,9,FALSE))</f>
        <v/>
      </c>
      <c r="AC23" s="59" t="str">
        <f>IF(AC22="","",VLOOKUP(AC22,'[1]シフト記号表（勤務時間帯）'!$C$4:$K$35,9,FALSE))</f>
        <v/>
      </c>
      <c r="AD23" s="59" t="str">
        <f>IF(AD22="","",VLOOKUP(AD22,'[1]シフト記号表（勤務時間帯）'!$C$4:$K$35,9,FALSE))</f>
        <v/>
      </c>
      <c r="AE23" s="59" t="str">
        <f>IF(AE22="","",VLOOKUP(AE22,'[1]シフト記号表（勤務時間帯）'!$C$4:$K$35,9,FALSE))</f>
        <v/>
      </c>
      <c r="AF23" s="60" t="str">
        <f>IF(AF22="","",VLOOKUP(AF22,'[1]シフト記号表（勤務時間帯）'!$C$4:$K$35,9,FALSE))</f>
        <v/>
      </c>
      <c r="AG23" s="58" t="str">
        <f>IF(AG22="","",VLOOKUP(AG22,'[1]シフト記号表（勤務時間帯）'!$C$4:$K$35,9,FALSE))</f>
        <v/>
      </c>
      <c r="AH23" s="59" t="str">
        <f>IF(AH22="","",VLOOKUP(AH22,'[1]シフト記号表（勤務時間帯）'!$C$4:$K$35,9,FALSE))</f>
        <v/>
      </c>
      <c r="AI23" s="59" t="str">
        <f>IF(AI22="","",VLOOKUP(AI22,'[1]シフト記号表（勤務時間帯）'!$C$4:$K$35,9,FALSE))</f>
        <v/>
      </c>
      <c r="AJ23" s="59" t="str">
        <f>IF(AJ22="","",VLOOKUP(AJ22,'[1]シフト記号表（勤務時間帯）'!$C$4:$K$35,9,FALSE))</f>
        <v/>
      </c>
      <c r="AK23" s="59" t="str">
        <f>IF(AK22="","",VLOOKUP(AK22,'[1]シフト記号表（勤務時間帯）'!$C$4:$K$35,9,FALSE))</f>
        <v/>
      </c>
      <c r="AL23" s="59" t="str">
        <f>IF(AL22="","",VLOOKUP(AL22,'[1]シフト記号表（勤務時間帯）'!$C$4:$K$35,9,FALSE))</f>
        <v/>
      </c>
      <c r="AM23" s="60" t="str">
        <f>IF(AM22="","",VLOOKUP(AM22,'[1]シフト記号表（勤務時間帯）'!$C$4:$K$35,9,FALSE))</f>
        <v/>
      </c>
      <c r="AN23" s="58" t="str">
        <f>IF(AN22="","",VLOOKUP(AN22,'[1]シフト記号表（勤務時間帯）'!$C$4:$K$35,9,FALSE))</f>
        <v/>
      </c>
      <c r="AO23" s="59" t="str">
        <f>IF(AO22="","",VLOOKUP(AO22,'[1]シフト記号表（勤務時間帯）'!$C$4:$K$35,9,FALSE))</f>
        <v/>
      </c>
      <c r="AP23" s="59" t="str">
        <f>IF(AP22="","",VLOOKUP(AP22,'[1]シフト記号表（勤務時間帯）'!$C$4:$K$35,9,FALSE))</f>
        <v/>
      </c>
      <c r="AQ23" s="59" t="str">
        <f>IF(AQ22="","",VLOOKUP(AQ22,'[1]シフト記号表（勤務時間帯）'!$C$4:$K$35,9,FALSE))</f>
        <v/>
      </c>
      <c r="AR23" s="59" t="str">
        <f>IF(AR22="","",VLOOKUP(AR22,'[1]シフト記号表（勤務時間帯）'!$C$4:$K$35,9,FALSE))</f>
        <v/>
      </c>
      <c r="AS23" s="59" t="str">
        <f>IF(AS22="","",VLOOKUP(AS22,'[1]シフト記号表（勤務時間帯）'!$C$4:$K$35,9,FALSE))</f>
        <v/>
      </c>
      <c r="AT23" s="60" t="str">
        <f>IF(AT22="","",VLOOKUP(AT22,'[1]シフト記号表（勤務時間帯）'!$C$4:$K$35,9,FALSE))</f>
        <v/>
      </c>
      <c r="AU23" s="58" t="str">
        <f>IF(AU22="","",VLOOKUP(AU22,'[1]シフト記号表（勤務時間帯）'!$C$4:$K$35,9,FALSE))</f>
        <v/>
      </c>
      <c r="AV23" s="59" t="str">
        <f>IF(AV22="","",VLOOKUP(AV22,'[1]シフト記号表（勤務時間帯）'!$C$4:$K$35,9,FALSE))</f>
        <v/>
      </c>
      <c r="AW23" s="60" t="str">
        <f>IF(AW22="","",VLOOKUP(AW22,'[1]シフト記号表（勤務時間帯）'!$C$4:$K$35,9,FALSE))</f>
        <v/>
      </c>
      <c r="AX23" s="606"/>
      <c r="AY23" s="607"/>
      <c r="AZ23" s="610"/>
      <c r="BA23" s="611"/>
      <c r="BB23" s="615"/>
      <c r="BC23" s="616"/>
      <c r="BD23" s="616"/>
      <c r="BE23" s="616"/>
      <c r="BF23" s="616"/>
      <c r="BG23" s="617"/>
    </row>
    <row r="24" spans="2:59" ht="20.25" customHeight="1" x14ac:dyDescent="0.2">
      <c r="B24" s="545">
        <f t="shared" ref="B24" si="5">B22+1</f>
        <v>5</v>
      </c>
      <c r="C24" s="621"/>
      <c r="D24" s="549"/>
      <c r="E24" s="633"/>
      <c r="F24" s="549"/>
      <c r="G24" s="554"/>
      <c r="H24" s="555"/>
      <c r="I24" s="555"/>
      <c r="J24" s="555"/>
      <c r="K24" s="556"/>
      <c r="L24" s="635"/>
      <c r="M24" s="636"/>
      <c r="N24" s="636"/>
      <c r="O24" s="637"/>
      <c r="P24" s="627" t="s">
        <v>347</v>
      </c>
      <c r="Q24" s="628"/>
      <c r="R24" s="629"/>
      <c r="S24" s="61"/>
      <c r="T24" s="62"/>
      <c r="U24" s="62"/>
      <c r="V24" s="62"/>
      <c r="W24" s="62"/>
      <c r="X24" s="62"/>
      <c r="Y24" s="63"/>
      <c r="Z24" s="61"/>
      <c r="AA24" s="62"/>
      <c r="AB24" s="62"/>
      <c r="AC24" s="62"/>
      <c r="AD24" s="62"/>
      <c r="AE24" s="62"/>
      <c r="AF24" s="63"/>
      <c r="AG24" s="61"/>
      <c r="AH24" s="62"/>
      <c r="AI24" s="62"/>
      <c r="AJ24" s="62"/>
      <c r="AK24" s="62"/>
      <c r="AL24" s="62"/>
      <c r="AM24" s="63"/>
      <c r="AN24" s="61"/>
      <c r="AO24" s="62"/>
      <c r="AP24" s="62"/>
      <c r="AQ24" s="62"/>
      <c r="AR24" s="62"/>
      <c r="AS24" s="62"/>
      <c r="AT24" s="63"/>
      <c r="AU24" s="61"/>
      <c r="AV24" s="62"/>
      <c r="AW24" s="63"/>
      <c r="AX24" s="606">
        <f t="shared" ref="AX24" si="6">IF($BC$3="計画",SUM(S25:AT25),IF($BC$3="実績",SUM(S25:AW25),""))</f>
        <v>0</v>
      </c>
      <c r="AY24" s="607"/>
      <c r="AZ24" s="610">
        <f t="shared" ref="AZ24" si="7">IF($BC$3="計画",AX24/4,IF($BC$3="実績",AX24/($BA$7/7),""))</f>
        <v>0</v>
      </c>
      <c r="BA24" s="611"/>
      <c r="BB24" s="630"/>
      <c r="BC24" s="631"/>
      <c r="BD24" s="631"/>
      <c r="BE24" s="631"/>
      <c r="BF24" s="631"/>
      <c r="BG24" s="632"/>
    </row>
    <row r="25" spans="2:59" ht="20.25" customHeight="1" x14ac:dyDescent="0.2">
      <c r="B25" s="545"/>
      <c r="C25" s="548"/>
      <c r="D25" s="549"/>
      <c r="E25" s="634"/>
      <c r="F25" s="549"/>
      <c r="G25" s="557"/>
      <c r="H25" s="555"/>
      <c r="I25" s="555"/>
      <c r="J25" s="555"/>
      <c r="K25" s="556"/>
      <c r="L25" s="635"/>
      <c r="M25" s="636"/>
      <c r="N25" s="636"/>
      <c r="O25" s="637"/>
      <c r="P25" s="618" t="s">
        <v>348</v>
      </c>
      <c r="Q25" s="619"/>
      <c r="R25" s="620"/>
      <c r="S25" s="58" t="str">
        <f>IF(S24="","",VLOOKUP(S24,'[1]シフト記号表（勤務時間帯）'!$C$4:$K$35,9,FALSE))</f>
        <v/>
      </c>
      <c r="T25" s="59" t="str">
        <f>IF(T24="","",VLOOKUP(T24,'[1]シフト記号表（勤務時間帯）'!$C$4:$K$35,9,FALSE))</f>
        <v/>
      </c>
      <c r="U25" s="59" t="str">
        <f>IF(U24="","",VLOOKUP(U24,'[1]シフト記号表（勤務時間帯）'!$C$4:$K$35,9,FALSE))</f>
        <v/>
      </c>
      <c r="V25" s="59" t="str">
        <f>IF(V24="","",VLOOKUP(V24,'[1]シフト記号表（勤務時間帯）'!$C$4:$K$35,9,FALSE))</f>
        <v/>
      </c>
      <c r="W25" s="59" t="str">
        <f>IF(W24="","",VLOOKUP(W24,'[1]シフト記号表（勤務時間帯）'!$C$4:$K$35,9,FALSE))</f>
        <v/>
      </c>
      <c r="X25" s="59" t="str">
        <f>IF(X24="","",VLOOKUP(X24,'[1]シフト記号表（勤務時間帯）'!$C$4:$K$35,9,FALSE))</f>
        <v/>
      </c>
      <c r="Y25" s="60" t="str">
        <f>IF(Y24="","",VLOOKUP(Y24,'[1]シフト記号表（勤務時間帯）'!$C$4:$K$35,9,FALSE))</f>
        <v/>
      </c>
      <c r="Z25" s="58" t="str">
        <f>IF(Z24="","",VLOOKUP(Z24,'[1]シフト記号表（勤務時間帯）'!$C$4:$K$35,9,FALSE))</f>
        <v/>
      </c>
      <c r="AA25" s="59" t="str">
        <f>IF(AA24="","",VLOOKUP(AA24,'[1]シフト記号表（勤務時間帯）'!$C$4:$K$35,9,FALSE))</f>
        <v/>
      </c>
      <c r="AB25" s="59" t="str">
        <f>IF(AB24="","",VLOOKUP(AB24,'[1]シフト記号表（勤務時間帯）'!$C$4:$K$35,9,FALSE))</f>
        <v/>
      </c>
      <c r="AC25" s="59" t="str">
        <f>IF(AC24="","",VLOOKUP(AC24,'[1]シフト記号表（勤務時間帯）'!$C$4:$K$35,9,FALSE))</f>
        <v/>
      </c>
      <c r="AD25" s="59" t="str">
        <f>IF(AD24="","",VLOOKUP(AD24,'[1]シフト記号表（勤務時間帯）'!$C$4:$K$35,9,FALSE))</f>
        <v/>
      </c>
      <c r="AE25" s="59" t="str">
        <f>IF(AE24="","",VLOOKUP(AE24,'[1]シフト記号表（勤務時間帯）'!$C$4:$K$35,9,FALSE))</f>
        <v/>
      </c>
      <c r="AF25" s="60" t="str">
        <f>IF(AF24="","",VLOOKUP(AF24,'[1]シフト記号表（勤務時間帯）'!$C$4:$K$35,9,FALSE))</f>
        <v/>
      </c>
      <c r="AG25" s="58" t="str">
        <f>IF(AG24="","",VLOOKUP(AG24,'[1]シフト記号表（勤務時間帯）'!$C$4:$K$35,9,FALSE))</f>
        <v/>
      </c>
      <c r="AH25" s="59" t="str">
        <f>IF(AH24="","",VLOOKUP(AH24,'[1]シフト記号表（勤務時間帯）'!$C$4:$K$35,9,FALSE))</f>
        <v/>
      </c>
      <c r="AI25" s="59" t="str">
        <f>IF(AI24="","",VLOOKUP(AI24,'[1]シフト記号表（勤務時間帯）'!$C$4:$K$35,9,FALSE))</f>
        <v/>
      </c>
      <c r="AJ25" s="59" t="str">
        <f>IF(AJ24="","",VLOOKUP(AJ24,'[1]シフト記号表（勤務時間帯）'!$C$4:$K$35,9,FALSE))</f>
        <v/>
      </c>
      <c r="AK25" s="59" t="str">
        <f>IF(AK24="","",VLOOKUP(AK24,'[1]シフト記号表（勤務時間帯）'!$C$4:$K$35,9,FALSE))</f>
        <v/>
      </c>
      <c r="AL25" s="59" t="str">
        <f>IF(AL24="","",VLOOKUP(AL24,'[1]シフト記号表（勤務時間帯）'!$C$4:$K$35,9,FALSE))</f>
        <v/>
      </c>
      <c r="AM25" s="60" t="str">
        <f>IF(AM24="","",VLOOKUP(AM24,'[1]シフト記号表（勤務時間帯）'!$C$4:$K$35,9,FALSE))</f>
        <v/>
      </c>
      <c r="AN25" s="58" t="str">
        <f>IF(AN24="","",VLOOKUP(AN24,'[1]シフト記号表（勤務時間帯）'!$C$4:$K$35,9,FALSE))</f>
        <v/>
      </c>
      <c r="AO25" s="59" t="str">
        <f>IF(AO24="","",VLOOKUP(AO24,'[1]シフト記号表（勤務時間帯）'!$C$4:$K$35,9,FALSE))</f>
        <v/>
      </c>
      <c r="AP25" s="59" t="str">
        <f>IF(AP24="","",VLOOKUP(AP24,'[1]シフト記号表（勤務時間帯）'!$C$4:$K$35,9,FALSE))</f>
        <v/>
      </c>
      <c r="AQ25" s="59" t="str">
        <f>IF(AQ24="","",VLOOKUP(AQ24,'[1]シフト記号表（勤務時間帯）'!$C$4:$K$35,9,FALSE))</f>
        <v/>
      </c>
      <c r="AR25" s="59" t="str">
        <f>IF(AR24="","",VLOOKUP(AR24,'[1]シフト記号表（勤務時間帯）'!$C$4:$K$35,9,FALSE))</f>
        <v/>
      </c>
      <c r="AS25" s="59" t="str">
        <f>IF(AS24="","",VLOOKUP(AS24,'[1]シフト記号表（勤務時間帯）'!$C$4:$K$35,9,FALSE))</f>
        <v/>
      </c>
      <c r="AT25" s="60" t="str">
        <f>IF(AT24="","",VLOOKUP(AT24,'[1]シフト記号表（勤務時間帯）'!$C$4:$K$35,9,FALSE))</f>
        <v/>
      </c>
      <c r="AU25" s="58" t="str">
        <f>IF(AU24="","",VLOOKUP(AU24,'[1]シフト記号表（勤務時間帯）'!$C$4:$K$35,9,FALSE))</f>
        <v/>
      </c>
      <c r="AV25" s="59" t="str">
        <f>IF(AV24="","",VLOOKUP(AV24,'[1]シフト記号表（勤務時間帯）'!$C$4:$K$35,9,FALSE))</f>
        <v/>
      </c>
      <c r="AW25" s="60" t="str">
        <f>IF(AW24="","",VLOOKUP(AW24,'[1]シフト記号表（勤務時間帯）'!$C$4:$K$35,9,FALSE))</f>
        <v/>
      </c>
      <c r="AX25" s="606"/>
      <c r="AY25" s="607"/>
      <c r="AZ25" s="610"/>
      <c r="BA25" s="611"/>
      <c r="BB25" s="615"/>
      <c r="BC25" s="616"/>
      <c r="BD25" s="616"/>
      <c r="BE25" s="616"/>
      <c r="BF25" s="616"/>
      <c r="BG25" s="617"/>
    </row>
    <row r="26" spans="2:59" ht="20.25" customHeight="1" x14ac:dyDescent="0.2">
      <c r="B26" s="545">
        <f t="shared" ref="B26" si="8">B24+1</f>
        <v>6</v>
      </c>
      <c r="C26" s="621"/>
      <c r="D26" s="549"/>
      <c r="E26" s="633"/>
      <c r="F26" s="549"/>
      <c r="G26" s="554"/>
      <c r="H26" s="555"/>
      <c r="I26" s="555"/>
      <c r="J26" s="555"/>
      <c r="K26" s="556"/>
      <c r="L26" s="635"/>
      <c r="M26" s="636"/>
      <c r="N26" s="636"/>
      <c r="O26" s="637"/>
      <c r="P26" s="627" t="s">
        <v>347</v>
      </c>
      <c r="Q26" s="628"/>
      <c r="R26" s="629"/>
      <c r="S26" s="61"/>
      <c r="T26" s="62"/>
      <c r="U26" s="62"/>
      <c r="V26" s="62"/>
      <c r="W26" s="62"/>
      <c r="X26" s="62"/>
      <c r="Y26" s="63"/>
      <c r="Z26" s="61"/>
      <c r="AA26" s="62"/>
      <c r="AB26" s="62"/>
      <c r="AC26" s="62"/>
      <c r="AD26" s="62"/>
      <c r="AE26" s="62"/>
      <c r="AF26" s="63"/>
      <c r="AG26" s="61"/>
      <c r="AH26" s="62"/>
      <c r="AI26" s="62"/>
      <c r="AJ26" s="62"/>
      <c r="AK26" s="62"/>
      <c r="AL26" s="62"/>
      <c r="AM26" s="63"/>
      <c r="AN26" s="61"/>
      <c r="AO26" s="62"/>
      <c r="AP26" s="62"/>
      <c r="AQ26" s="62"/>
      <c r="AR26" s="62"/>
      <c r="AS26" s="62"/>
      <c r="AT26" s="63"/>
      <c r="AU26" s="61"/>
      <c r="AV26" s="62"/>
      <c r="AW26" s="63"/>
      <c r="AX26" s="606">
        <f>IF($BC$3="計画",SUM(S27:AT27),IF($BC$3="実績",SUM(S27:AW27),""))</f>
        <v>0</v>
      </c>
      <c r="AY26" s="607"/>
      <c r="AZ26" s="610">
        <f t="shared" ref="AZ26" si="9">IF($BC$3="計画",AX26/4,IF($BC$3="実績",AX26/($BA$7/7),""))</f>
        <v>0</v>
      </c>
      <c r="BA26" s="611"/>
      <c r="BB26" s="630"/>
      <c r="BC26" s="631"/>
      <c r="BD26" s="631"/>
      <c r="BE26" s="631"/>
      <c r="BF26" s="631"/>
      <c r="BG26" s="632"/>
    </row>
    <row r="27" spans="2:59" ht="20.25" customHeight="1" x14ac:dyDescent="0.2">
      <c r="B27" s="545"/>
      <c r="C27" s="548"/>
      <c r="D27" s="549"/>
      <c r="E27" s="634"/>
      <c r="F27" s="549"/>
      <c r="G27" s="557"/>
      <c r="H27" s="555"/>
      <c r="I27" s="555"/>
      <c r="J27" s="555"/>
      <c r="K27" s="556"/>
      <c r="L27" s="635"/>
      <c r="M27" s="636"/>
      <c r="N27" s="636"/>
      <c r="O27" s="637"/>
      <c r="P27" s="618" t="s">
        <v>348</v>
      </c>
      <c r="Q27" s="619"/>
      <c r="R27" s="620"/>
      <c r="S27" s="58" t="str">
        <f>IF(S26="","",VLOOKUP(S26,'[1]シフト記号表（勤務時間帯）'!$C$4:$K$35,9,FALSE))</f>
        <v/>
      </c>
      <c r="T27" s="59" t="str">
        <f>IF(T26="","",VLOOKUP(T26,'[1]シフト記号表（勤務時間帯）'!$C$4:$K$35,9,FALSE))</f>
        <v/>
      </c>
      <c r="U27" s="59" t="str">
        <f>IF(U26="","",VLOOKUP(U26,'[1]シフト記号表（勤務時間帯）'!$C$4:$K$35,9,FALSE))</f>
        <v/>
      </c>
      <c r="V27" s="59" t="str">
        <f>IF(V26="","",VLOOKUP(V26,'[1]シフト記号表（勤務時間帯）'!$C$4:$K$35,9,FALSE))</f>
        <v/>
      </c>
      <c r="W27" s="59" t="str">
        <f>IF(W26="","",VLOOKUP(W26,'[1]シフト記号表（勤務時間帯）'!$C$4:$K$35,9,FALSE))</f>
        <v/>
      </c>
      <c r="X27" s="59" t="str">
        <f>IF(X26="","",VLOOKUP(X26,'[1]シフト記号表（勤務時間帯）'!$C$4:$K$35,9,FALSE))</f>
        <v/>
      </c>
      <c r="Y27" s="60" t="str">
        <f>IF(Y26="","",VLOOKUP(Y26,'[1]シフト記号表（勤務時間帯）'!$C$4:$K$35,9,FALSE))</f>
        <v/>
      </c>
      <c r="Z27" s="58" t="str">
        <f>IF(Z26="","",VLOOKUP(Z26,'[1]シフト記号表（勤務時間帯）'!$C$4:$K$35,9,FALSE))</f>
        <v/>
      </c>
      <c r="AA27" s="59" t="str">
        <f>IF(AA26="","",VLOOKUP(AA26,'[1]シフト記号表（勤務時間帯）'!$C$4:$K$35,9,FALSE))</f>
        <v/>
      </c>
      <c r="AB27" s="59" t="str">
        <f>IF(AB26="","",VLOOKUP(AB26,'[1]シフト記号表（勤務時間帯）'!$C$4:$K$35,9,FALSE))</f>
        <v/>
      </c>
      <c r="AC27" s="59" t="str">
        <f>IF(AC26="","",VLOOKUP(AC26,'[1]シフト記号表（勤務時間帯）'!$C$4:$K$35,9,FALSE))</f>
        <v/>
      </c>
      <c r="AD27" s="59" t="str">
        <f>IF(AD26="","",VLOOKUP(AD26,'[1]シフト記号表（勤務時間帯）'!$C$4:$K$35,9,FALSE))</f>
        <v/>
      </c>
      <c r="AE27" s="59" t="str">
        <f>IF(AE26="","",VLOOKUP(AE26,'[1]シフト記号表（勤務時間帯）'!$C$4:$K$35,9,FALSE))</f>
        <v/>
      </c>
      <c r="AF27" s="60" t="str">
        <f>IF(AF26="","",VLOOKUP(AF26,'[1]シフト記号表（勤務時間帯）'!$C$4:$K$35,9,FALSE))</f>
        <v/>
      </c>
      <c r="AG27" s="58" t="str">
        <f>IF(AG26="","",VLOOKUP(AG26,'[1]シフト記号表（勤務時間帯）'!$C$4:$K$35,9,FALSE))</f>
        <v/>
      </c>
      <c r="AH27" s="59" t="str">
        <f>IF(AH26="","",VLOOKUP(AH26,'[1]シフト記号表（勤務時間帯）'!$C$4:$K$35,9,FALSE))</f>
        <v/>
      </c>
      <c r="AI27" s="59" t="str">
        <f>IF(AI26="","",VLOOKUP(AI26,'[1]シフト記号表（勤務時間帯）'!$C$4:$K$35,9,FALSE))</f>
        <v/>
      </c>
      <c r="AJ27" s="59" t="str">
        <f>IF(AJ26="","",VLOOKUP(AJ26,'[1]シフト記号表（勤務時間帯）'!$C$4:$K$35,9,FALSE))</f>
        <v/>
      </c>
      <c r="AK27" s="59" t="str">
        <f>IF(AK26="","",VLOOKUP(AK26,'[1]シフト記号表（勤務時間帯）'!$C$4:$K$35,9,FALSE))</f>
        <v/>
      </c>
      <c r="AL27" s="59" t="str">
        <f>IF(AL26="","",VLOOKUP(AL26,'[1]シフト記号表（勤務時間帯）'!$C$4:$K$35,9,FALSE))</f>
        <v/>
      </c>
      <c r="AM27" s="60" t="str">
        <f>IF(AM26="","",VLOOKUP(AM26,'[1]シフト記号表（勤務時間帯）'!$C$4:$K$35,9,FALSE))</f>
        <v/>
      </c>
      <c r="AN27" s="58" t="str">
        <f>IF(AN26="","",VLOOKUP(AN26,'[1]シフト記号表（勤務時間帯）'!$C$4:$K$35,9,FALSE))</f>
        <v/>
      </c>
      <c r="AO27" s="59" t="str">
        <f>IF(AO26="","",VLOOKUP(AO26,'[1]シフト記号表（勤務時間帯）'!$C$4:$K$35,9,FALSE))</f>
        <v/>
      </c>
      <c r="AP27" s="59" t="str">
        <f>IF(AP26="","",VLOOKUP(AP26,'[1]シフト記号表（勤務時間帯）'!$C$4:$K$35,9,FALSE))</f>
        <v/>
      </c>
      <c r="AQ27" s="59" t="str">
        <f>IF(AQ26="","",VLOOKUP(AQ26,'[1]シフト記号表（勤務時間帯）'!$C$4:$K$35,9,FALSE))</f>
        <v/>
      </c>
      <c r="AR27" s="59" t="str">
        <f>IF(AR26="","",VLOOKUP(AR26,'[1]シフト記号表（勤務時間帯）'!$C$4:$K$35,9,FALSE))</f>
        <v/>
      </c>
      <c r="AS27" s="59" t="str">
        <f>IF(AS26="","",VLOOKUP(AS26,'[1]シフト記号表（勤務時間帯）'!$C$4:$K$35,9,FALSE))</f>
        <v/>
      </c>
      <c r="AT27" s="60" t="str">
        <f>IF(AT26="","",VLOOKUP(AT26,'[1]シフト記号表（勤務時間帯）'!$C$4:$K$35,9,FALSE))</f>
        <v/>
      </c>
      <c r="AU27" s="58" t="str">
        <f>IF(AU26="","",VLOOKUP(AU26,'[1]シフト記号表（勤務時間帯）'!$C$4:$K$35,9,FALSE))</f>
        <v/>
      </c>
      <c r="AV27" s="59" t="str">
        <f>IF(AV26="","",VLOOKUP(AV26,'[1]シフト記号表（勤務時間帯）'!$C$4:$K$35,9,FALSE))</f>
        <v/>
      </c>
      <c r="AW27" s="60" t="str">
        <f>IF(AW26="","",VLOOKUP(AW26,'[1]シフト記号表（勤務時間帯）'!$C$4:$K$35,9,FALSE))</f>
        <v/>
      </c>
      <c r="AX27" s="606"/>
      <c r="AY27" s="607"/>
      <c r="AZ27" s="610"/>
      <c r="BA27" s="611"/>
      <c r="BB27" s="615"/>
      <c r="BC27" s="616"/>
      <c r="BD27" s="616"/>
      <c r="BE27" s="616"/>
      <c r="BF27" s="616"/>
      <c r="BG27" s="617"/>
    </row>
    <row r="28" spans="2:59" ht="20.25" customHeight="1" x14ac:dyDescent="0.2">
      <c r="B28" s="545">
        <f t="shared" ref="B28" si="10">B26+1</f>
        <v>7</v>
      </c>
      <c r="C28" s="621"/>
      <c r="D28" s="549"/>
      <c r="E28" s="633"/>
      <c r="F28" s="549"/>
      <c r="G28" s="554"/>
      <c r="H28" s="555"/>
      <c r="I28" s="555"/>
      <c r="J28" s="555"/>
      <c r="K28" s="556"/>
      <c r="L28" s="635"/>
      <c r="M28" s="636"/>
      <c r="N28" s="636"/>
      <c r="O28" s="637"/>
      <c r="P28" s="627" t="s">
        <v>347</v>
      </c>
      <c r="Q28" s="628"/>
      <c r="R28" s="629"/>
      <c r="S28" s="61"/>
      <c r="T28" s="62"/>
      <c r="U28" s="62"/>
      <c r="V28" s="62"/>
      <c r="W28" s="62"/>
      <c r="X28" s="62"/>
      <c r="Y28" s="63"/>
      <c r="Z28" s="61"/>
      <c r="AA28" s="62"/>
      <c r="AB28" s="62"/>
      <c r="AC28" s="62"/>
      <c r="AD28" s="62"/>
      <c r="AE28" s="62"/>
      <c r="AF28" s="63"/>
      <c r="AG28" s="61"/>
      <c r="AH28" s="62"/>
      <c r="AI28" s="62"/>
      <c r="AJ28" s="62"/>
      <c r="AK28" s="62"/>
      <c r="AL28" s="62"/>
      <c r="AM28" s="63"/>
      <c r="AN28" s="61"/>
      <c r="AO28" s="62"/>
      <c r="AP28" s="62"/>
      <c r="AQ28" s="62"/>
      <c r="AR28" s="62"/>
      <c r="AS28" s="62"/>
      <c r="AT28" s="63"/>
      <c r="AU28" s="61"/>
      <c r="AV28" s="62"/>
      <c r="AW28" s="63"/>
      <c r="AX28" s="606">
        <f>IF($BC$3="計画",SUM(S29:AT29),IF($BC$3="実績",SUM(S29:AW29),""))</f>
        <v>0</v>
      </c>
      <c r="AY28" s="607"/>
      <c r="AZ28" s="610">
        <f t="shared" ref="AZ28" si="11">IF($BC$3="計画",AX28/4,IF($BC$3="実績",AX28/($BA$7/7),""))</f>
        <v>0</v>
      </c>
      <c r="BA28" s="611"/>
      <c r="BB28" s="630"/>
      <c r="BC28" s="631"/>
      <c r="BD28" s="631"/>
      <c r="BE28" s="631"/>
      <c r="BF28" s="631"/>
      <c r="BG28" s="632"/>
    </row>
    <row r="29" spans="2:59" ht="20.25" customHeight="1" x14ac:dyDescent="0.2">
      <c r="B29" s="545"/>
      <c r="C29" s="548"/>
      <c r="D29" s="549"/>
      <c r="E29" s="634"/>
      <c r="F29" s="549"/>
      <c r="G29" s="557"/>
      <c r="H29" s="555"/>
      <c r="I29" s="555"/>
      <c r="J29" s="555"/>
      <c r="K29" s="556"/>
      <c r="L29" s="635"/>
      <c r="M29" s="636"/>
      <c r="N29" s="636"/>
      <c r="O29" s="637"/>
      <c r="P29" s="618" t="s">
        <v>348</v>
      </c>
      <c r="Q29" s="619"/>
      <c r="R29" s="620"/>
      <c r="S29" s="58" t="str">
        <f>IF(S28="","",VLOOKUP(S28,'[1]シフト記号表（勤務時間帯）'!$C$4:$K$35,9,FALSE))</f>
        <v/>
      </c>
      <c r="T29" s="59" t="str">
        <f>IF(T28="","",VLOOKUP(T28,'[1]シフト記号表（勤務時間帯）'!$C$4:$K$35,9,FALSE))</f>
        <v/>
      </c>
      <c r="U29" s="59" t="str">
        <f>IF(U28="","",VLOOKUP(U28,'[1]シフト記号表（勤務時間帯）'!$C$4:$K$35,9,FALSE))</f>
        <v/>
      </c>
      <c r="V29" s="59" t="str">
        <f>IF(V28="","",VLOOKUP(V28,'[1]シフト記号表（勤務時間帯）'!$C$4:$K$35,9,FALSE))</f>
        <v/>
      </c>
      <c r="W29" s="59" t="str">
        <f>IF(W28="","",VLOOKUP(W28,'[1]シフト記号表（勤務時間帯）'!$C$4:$K$35,9,FALSE))</f>
        <v/>
      </c>
      <c r="X29" s="59" t="str">
        <f>IF(X28="","",VLOOKUP(X28,'[1]シフト記号表（勤務時間帯）'!$C$4:$K$35,9,FALSE))</f>
        <v/>
      </c>
      <c r="Y29" s="60" t="str">
        <f>IF(Y28="","",VLOOKUP(Y28,'[1]シフト記号表（勤務時間帯）'!$C$4:$K$35,9,FALSE))</f>
        <v/>
      </c>
      <c r="Z29" s="58" t="str">
        <f>IF(Z28="","",VLOOKUP(Z28,'[1]シフト記号表（勤務時間帯）'!$C$4:$K$35,9,FALSE))</f>
        <v/>
      </c>
      <c r="AA29" s="59" t="str">
        <f>IF(AA28="","",VLOOKUP(AA28,'[1]シフト記号表（勤務時間帯）'!$C$4:$K$35,9,FALSE))</f>
        <v/>
      </c>
      <c r="AB29" s="59" t="str">
        <f>IF(AB28="","",VLOOKUP(AB28,'[1]シフト記号表（勤務時間帯）'!$C$4:$K$35,9,FALSE))</f>
        <v/>
      </c>
      <c r="AC29" s="59" t="str">
        <f>IF(AC28="","",VLOOKUP(AC28,'[1]シフト記号表（勤務時間帯）'!$C$4:$K$35,9,FALSE))</f>
        <v/>
      </c>
      <c r="AD29" s="59" t="str">
        <f>IF(AD28="","",VLOOKUP(AD28,'[1]シフト記号表（勤務時間帯）'!$C$4:$K$35,9,FALSE))</f>
        <v/>
      </c>
      <c r="AE29" s="59" t="str">
        <f>IF(AE28="","",VLOOKUP(AE28,'[1]シフト記号表（勤務時間帯）'!$C$4:$K$35,9,FALSE))</f>
        <v/>
      </c>
      <c r="AF29" s="60" t="str">
        <f>IF(AF28="","",VLOOKUP(AF28,'[1]シフト記号表（勤務時間帯）'!$C$4:$K$35,9,FALSE))</f>
        <v/>
      </c>
      <c r="AG29" s="58" t="str">
        <f>IF(AG28="","",VLOOKUP(AG28,'[1]シフト記号表（勤務時間帯）'!$C$4:$K$35,9,FALSE))</f>
        <v/>
      </c>
      <c r="AH29" s="59" t="str">
        <f>IF(AH28="","",VLOOKUP(AH28,'[1]シフト記号表（勤務時間帯）'!$C$4:$K$35,9,FALSE))</f>
        <v/>
      </c>
      <c r="AI29" s="59" t="str">
        <f>IF(AI28="","",VLOOKUP(AI28,'[1]シフト記号表（勤務時間帯）'!$C$4:$K$35,9,FALSE))</f>
        <v/>
      </c>
      <c r="AJ29" s="59" t="str">
        <f>IF(AJ28="","",VLOOKUP(AJ28,'[1]シフト記号表（勤務時間帯）'!$C$4:$K$35,9,FALSE))</f>
        <v/>
      </c>
      <c r="AK29" s="59" t="str">
        <f>IF(AK28="","",VLOOKUP(AK28,'[1]シフト記号表（勤務時間帯）'!$C$4:$K$35,9,FALSE))</f>
        <v/>
      </c>
      <c r="AL29" s="59" t="str">
        <f>IF(AL28="","",VLOOKUP(AL28,'[1]シフト記号表（勤務時間帯）'!$C$4:$K$35,9,FALSE))</f>
        <v/>
      </c>
      <c r="AM29" s="60" t="str">
        <f>IF(AM28="","",VLOOKUP(AM28,'[1]シフト記号表（勤務時間帯）'!$C$4:$K$35,9,FALSE))</f>
        <v/>
      </c>
      <c r="AN29" s="58" t="str">
        <f>IF(AN28="","",VLOOKUP(AN28,'[1]シフト記号表（勤務時間帯）'!$C$4:$K$35,9,FALSE))</f>
        <v/>
      </c>
      <c r="AO29" s="59" t="str">
        <f>IF(AO28="","",VLOOKUP(AO28,'[1]シフト記号表（勤務時間帯）'!$C$4:$K$35,9,FALSE))</f>
        <v/>
      </c>
      <c r="AP29" s="59" t="str">
        <f>IF(AP28="","",VLOOKUP(AP28,'[1]シフト記号表（勤務時間帯）'!$C$4:$K$35,9,FALSE))</f>
        <v/>
      </c>
      <c r="AQ29" s="59" t="str">
        <f>IF(AQ28="","",VLOOKUP(AQ28,'[1]シフト記号表（勤務時間帯）'!$C$4:$K$35,9,FALSE))</f>
        <v/>
      </c>
      <c r="AR29" s="59" t="str">
        <f>IF(AR28="","",VLOOKUP(AR28,'[1]シフト記号表（勤務時間帯）'!$C$4:$K$35,9,FALSE))</f>
        <v/>
      </c>
      <c r="AS29" s="59" t="str">
        <f>IF(AS28="","",VLOOKUP(AS28,'[1]シフト記号表（勤務時間帯）'!$C$4:$K$35,9,FALSE))</f>
        <v/>
      </c>
      <c r="AT29" s="60" t="str">
        <f>IF(AT28="","",VLOOKUP(AT28,'[1]シフト記号表（勤務時間帯）'!$C$4:$K$35,9,FALSE))</f>
        <v/>
      </c>
      <c r="AU29" s="58" t="str">
        <f>IF(AU28="","",VLOOKUP(AU28,'[1]シフト記号表（勤務時間帯）'!$C$4:$K$35,9,FALSE))</f>
        <v/>
      </c>
      <c r="AV29" s="59" t="str">
        <f>IF(AV28="","",VLOOKUP(AV28,'[1]シフト記号表（勤務時間帯）'!$C$4:$K$35,9,FALSE))</f>
        <v/>
      </c>
      <c r="AW29" s="60" t="str">
        <f>IF(AW28="","",VLOOKUP(AW28,'[1]シフト記号表（勤務時間帯）'!$C$4:$K$35,9,FALSE))</f>
        <v/>
      </c>
      <c r="AX29" s="606"/>
      <c r="AY29" s="607"/>
      <c r="AZ29" s="610"/>
      <c r="BA29" s="611"/>
      <c r="BB29" s="615"/>
      <c r="BC29" s="616"/>
      <c r="BD29" s="616"/>
      <c r="BE29" s="616"/>
      <c r="BF29" s="616"/>
      <c r="BG29" s="617"/>
    </row>
    <row r="30" spans="2:59" ht="20.25" customHeight="1" x14ac:dyDescent="0.2">
      <c r="B30" s="545">
        <f t="shared" ref="B30" si="12">B28+1</f>
        <v>8</v>
      </c>
      <c r="C30" s="621"/>
      <c r="D30" s="549"/>
      <c r="E30" s="633"/>
      <c r="F30" s="549"/>
      <c r="G30" s="554"/>
      <c r="H30" s="555"/>
      <c r="I30" s="555"/>
      <c r="J30" s="555"/>
      <c r="K30" s="556"/>
      <c r="L30" s="635"/>
      <c r="M30" s="636"/>
      <c r="N30" s="636"/>
      <c r="O30" s="637"/>
      <c r="P30" s="627" t="s">
        <v>347</v>
      </c>
      <c r="Q30" s="628"/>
      <c r="R30" s="629"/>
      <c r="S30" s="61"/>
      <c r="T30" s="62"/>
      <c r="U30" s="62"/>
      <c r="V30" s="62"/>
      <c r="W30" s="62"/>
      <c r="X30" s="62"/>
      <c r="Y30" s="63"/>
      <c r="Z30" s="61"/>
      <c r="AA30" s="62"/>
      <c r="AB30" s="62"/>
      <c r="AC30" s="62"/>
      <c r="AD30" s="62"/>
      <c r="AE30" s="62"/>
      <c r="AF30" s="63"/>
      <c r="AG30" s="61"/>
      <c r="AH30" s="62"/>
      <c r="AI30" s="62"/>
      <c r="AJ30" s="62"/>
      <c r="AK30" s="62"/>
      <c r="AL30" s="62"/>
      <c r="AM30" s="63"/>
      <c r="AN30" s="61"/>
      <c r="AO30" s="62"/>
      <c r="AP30" s="62"/>
      <c r="AQ30" s="62"/>
      <c r="AR30" s="62"/>
      <c r="AS30" s="62"/>
      <c r="AT30" s="63"/>
      <c r="AU30" s="61"/>
      <c r="AV30" s="62"/>
      <c r="AW30" s="63"/>
      <c r="AX30" s="606">
        <f t="shared" ref="AX30" si="13">IF($BC$3="計画",SUM(S31:AT31),IF($BC$3="実績",SUM(S31:AW31),""))</f>
        <v>0</v>
      </c>
      <c r="AY30" s="607"/>
      <c r="AZ30" s="610">
        <f t="shared" ref="AZ30" si="14">IF($BC$3="計画",AX30/4,IF($BC$3="実績",AX30/($BA$7/7),""))</f>
        <v>0</v>
      </c>
      <c r="BA30" s="611"/>
      <c r="BB30" s="630"/>
      <c r="BC30" s="631"/>
      <c r="BD30" s="631"/>
      <c r="BE30" s="631"/>
      <c r="BF30" s="631"/>
      <c r="BG30" s="632"/>
    </row>
    <row r="31" spans="2:59" ht="20.25" customHeight="1" x14ac:dyDescent="0.2">
      <c r="B31" s="545"/>
      <c r="C31" s="548"/>
      <c r="D31" s="549"/>
      <c r="E31" s="634"/>
      <c r="F31" s="549"/>
      <c r="G31" s="557"/>
      <c r="H31" s="555"/>
      <c r="I31" s="555"/>
      <c r="J31" s="555"/>
      <c r="K31" s="556"/>
      <c r="L31" s="635"/>
      <c r="M31" s="636"/>
      <c r="N31" s="636"/>
      <c r="O31" s="637"/>
      <c r="P31" s="618" t="s">
        <v>348</v>
      </c>
      <c r="Q31" s="619"/>
      <c r="R31" s="620"/>
      <c r="S31" s="58" t="str">
        <f>IF(S30="","",VLOOKUP(S30,'[1]シフト記号表（勤務時間帯）'!$C$4:$K$35,9,FALSE))</f>
        <v/>
      </c>
      <c r="T31" s="59" t="str">
        <f>IF(T30="","",VLOOKUP(T30,'[1]シフト記号表（勤務時間帯）'!$C$4:$K$35,9,FALSE))</f>
        <v/>
      </c>
      <c r="U31" s="59" t="str">
        <f>IF(U30="","",VLOOKUP(U30,'[1]シフト記号表（勤務時間帯）'!$C$4:$K$35,9,FALSE))</f>
        <v/>
      </c>
      <c r="V31" s="59" t="str">
        <f>IF(V30="","",VLOOKUP(V30,'[1]シフト記号表（勤務時間帯）'!$C$4:$K$35,9,FALSE))</f>
        <v/>
      </c>
      <c r="W31" s="59" t="str">
        <f>IF(W30="","",VLOOKUP(W30,'[1]シフト記号表（勤務時間帯）'!$C$4:$K$35,9,FALSE))</f>
        <v/>
      </c>
      <c r="X31" s="59" t="str">
        <f>IF(X30="","",VLOOKUP(X30,'[1]シフト記号表（勤務時間帯）'!$C$4:$K$35,9,FALSE))</f>
        <v/>
      </c>
      <c r="Y31" s="60" t="str">
        <f>IF(Y30="","",VLOOKUP(Y30,'[1]シフト記号表（勤務時間帯）'!$C$4:$K$35,9,FALSE))</f>
        <v/>
      </c>
      <c r="Z31" s="58" t="str">
        <f>IF(Z30="","",VLOOKUP(Z30,'[1]シフト記号表（勤務時間帯）'!$C$4:$K$35,9,FALSE))</f>
        <v/>
      </c>
      <c r="AA31" s="59" t="str">
        <f>IF(AA30="","",VLOOKUP(AA30,'[1]シフト記号表（勤務時間帯）'!$C$4:$K$35,9,FALSE))</f>
        <v/>
      </c>
      <c r="AB31" s="59" t="str">
        <f>IF(AB30="","",VLOOKUP(AB30,'[1]シフト記号表（勤務時間帯）'!$C$4:$K$35,9,FALSE))</f>
        <v/>
      </c>
      <c r="AC31" s="59" t="str">
        <f>IF(AC30="","",VLOOKUP(AC30,'[1]シフト記号表（勤務時間帯）'!$C$4:$K$35,9,FALSE))</f>
        <v/>
      </c>
      <c r="AD31" s="59" t="str">
        <f>IF(AD30="","",VLOOKUP(AD30,'[1]シフト記号表（勤務時間帯）'!$C$4:$K$35,9,FALSE))</f>
        <v/>
      </c>
      <c r="AE31" s="59" t="str">
        <f>IF(AE30="","",VLOOKUP(AE30,'[1]シフト記号表（勤務時間帯）'!$C$4:$K$35,9,FALSE))</f>
        <v/>
      </c>
      <c r="AF31" s="60" t="str">
        <f>IF(AF30="","",VLOOKUP(AF30,'[1]シフト記号表（勤務時間帯）'!$C$4:$K$35,9,FALSE))</f>
        <v/>
      </c>
      <c r="AG31" s="58" t="str">
        <f>IF(AG30="","",VLOOKUP(AG30,'[1]シフト記号表（勤務時間帯）'!$C$4:$K$35,9,FALSE))</f>
        <v/>
      </c>
      <c r="AH31" s="59" t="str">
        <f>IF(AH30="","",VLOOKUP(AH30,'[1]シフト記号表（勤務時間帯）'!$C$4:$K$35,9,FALSE))</f>
        <v/>
      </c>
      <c r="AI31" s="59" t="str">
        <f>IF(AI30="","",VLOOKUP(AI30,'[1]シフト記号表（勤務時間帯）'!$C$4:$K$35,9,FALSE))</f>
        <v/>
      </c>
      <c r="AJ31" s="59" t="str">
        <f>IF(AJ30="","",VLOOKUP(AJ30,'[1]シフト記号表（勤務時間帯）'!$C$4:$K$35,9,FALSE))</f>
        <v/>
      </c>
      <c r="AK31" s="59" t="str">
        <f>IF(AK30="","",VLOOKUP(AK30,'[1]シフト記号表（勤務時間帯）'!$C$4:$K$35,9,FALSE))</f>
        <v/>
      </c>
      <c r="AL31" s="59" t="str">
        <f>IF(AL30="","",VLOOKUP(AL30,'[1]シフト記号表（勤務時間帯）'!$C$4:$K$35,9,FALSE))</f>
        <v/>
      </c>
      <c r="AM31" s="60" t="str">
        <f>IF(AM30="","",VLOOKUP(AM30,'[1]シフト記号表（勤務時間帯）'!$C$4:$K$35,9,FALSE))</f>
        <v/>
      </c>
      <c r="AN31" s="58" t="str">
        <f>IF(AN30="","",VLOOKUP(AN30,'[1]シフト記号表（勤務時間帯）'!$C$4:$K$35,9,FALSE))</f>
        <v/>
      </c>
      <c r="AO31" s="59" t="str">
        <f>IF(AO30="","",VLOOKUP(AO30,'[1]シフト記号表（勤務時間帯）'!$C$4:$K$35,9,FALSE))</f>
        <v/>
      </c>
      <c r="AP31" s="59" t="str">
        <f>IF(AP30="","",VLOOKUP(AP30,'[1]シフト記号表（勤務時間帯）'!$C$4:$K$35,9,FALSE))</f>
        <v/>
      </c>
      <c r="AQ31" s="59" t="str">
        <f>IF(AQ30="","",VLOOKUP(AQ30,'[1]シフト記号表（勤務時間帯）'!$C$4:$K$35,9,FALSE))</f>
        <v/>
      </c>
      <c r="AR31" s="59" t="str">
        <f>IF(AR30="","",VLOOKUP(AR30,'[1]シフト記号表（勤務時間帯）'!$C$4:$K$35,9,FALSE))</f>
        <v/>
      </c>
      <c r="AS31" s="59" t="str">
        <f>IF(AS30="","",VLOOKUP(AS30,'[1]シフト記号表（勤務時間帯）'!$C$4:$K$35,9,FALSE))</f>
        <v/>
      </c>
      <c r="AT31" s="60" t="str">
        <f>IF(AT30="","",VLOOKUP(AT30,'[1]シフト記号表（勤務時間帯）'!$C$4:$K$35,9,FALSE))</f>
        <v/>
      </c>
      <c r="AU31" s="58" t="str">
        <f>IF(AU30="","",VLOOKUP(AU30,'[1]シフト記号表（勤務時間帯）'!$C$4:$K$35,9,FALSE))</f>
        <v/>
      </c>
      <c r="AV31" s="59" t="str">
        <f>IF(AV30="","",VLOOKUP(AV30,'[1]シフト記号表（勤務時間帯）'!$C$4:$K$35,9,FALSE))</f>
        <v/>
      </c>
      <c r="AW31" s="60" t="str">
        <f>IF(AW30="","",VLOOKUP(AW30,'[1]シフト記号表（勤務時間帯）'!$C$4:$K$35,9,FALSE))</f>
        <v/>
      </c>
      <c r="AX31" s="606"/>
      <c r="AY31" s="607"/>
      <c r="AZ31" s="610"/>
      <c r="BA31" s="611"/>
      <c r="BB31" s="615"/>
      <c r="BC31" s="616"/>
      <c r="BD31" s="616"/>
      <c r="BE31" s="616"/>
      <c r="BF31" s="616"/>
      <c r="BG31" s="617"/>
    </row>
    <row r="32" spans="2:59" ht="20.25" customHeight="1" x14ac:dyDescent="0.2">
      <c r="B32" s="545">
        <f>B30+1</f>
        <v>9</v>
      </c>
      <c r="C32" s="621"/>
      <c r="D32" s="549"/>
      <c r="E32" s="633"/>
      <c r="F32" s="549"/>
      <c r="G32" s="554"/>
      <c r="H32" s="555"/>
      <c r="I32" s="555"/>
      <c r="J32" s="555"/>
      <c r="K32" s="556"/>
      <c r="L32" s="635"/>
      <c r="M32" s="636"/>
      <c r="N32" s="636"/>
      <c r="O32" s="637"/>
      <c r="P32" s="627" t="s">
        <v>347</v>
      </c>
      <c r="Q32" s="628"/>
      <c r="R32" s="629"/>
      <c r="S32" s="61"/>
      <c r="T32" s="62"/>
      <c r="U32" s="62"/>
      <c r="V32" s="62"/>
      <c r="W32" s="62"/>
      <c r="X32" s="62"/>
      <c r="Y32" s="63"/>
      <c r="Z32" s="61"/>
      <c r="AA32" s="62"/>
      <c r="AB32" s="62"/>
      <c r="AC32" s="62"/>
      <c r="AD32" s="62"/>
      <c r="AE32" s="62"/>
      <c r="AF32" s="63"/>
      <c r="AG32" s="61"/>
      <c r="AH32" s="62"/>
      <c r="AI32" s="62"/>
      <c r="AJ32" s="62"/>
      <c r="AK32" s="62"/>
      <c r="AL32" s="62"/>
      <c r="AM32" s="63"/>
      <c r="AN32" s="61"/>
      <c r="AO32" s="62"/>
      <c r="AP32" s="62"/>
      <c r="AQ32" s="62"/>
      <c r="AR32" s="62"/>
      <c r="AS32" s="62"/>
      <c r="AT32" s="63"/>
      <c r="AU32" s="61"/>
      <c r="AV32" s="62"/>
      <c r="AW32" s="63"/>
      <c r="AX32" s="606">
        <f t="shared" ref="AX32" si="15">IF($BC$3="計画",SUM(S33:AT33),IF($BC$3="実績",SUM(S33:AW33),""))</f>
        <v>0</v>
      </c>
      <c r="AY32" s="607"/>
      <c r="AZ32" s="610">
        <f t="shared" ref="AZ32" si="16">IF($BC$3="計画",AX32/4,IF($BC$3="実績",AX32/($BA$7/7),""))</f>
        <v>0</v>
      </c>
      <c r="BA32" s="611"/>
      <c r="BB32" s="638"/>
      <c r="BC32" s="639"/>
      <c r="BD32" s="639"/>
      <c r="BE32" s="639"/>
      <c r="BF32" s="639"/>
      <c r="BG32" s="640"/>
    </row>
    <row r="33" spans="2:59" ht="20.25" customHeight="1" x14ac:dyDescent="0.2">
      <c r="B33" s="545"/>
      <c r="C33" s="548"/>
      <c r="D33" s="549"/>
      <c r="E33" s="634"/>
      <c r="F33" s="549"/>
      <c r="G33" s="557"/>
      <c r="H33" s="555"/>
      <c r="I33" s="555"/>
      <c r="J33" s="555"/>
      <c r="K33" s="556"/>
      <c r="L33" s="635"/>
      <c r="M33" s="636"/>
      <c r="N33" s="636"/>
      <c r="O33" s="637"/>
      <c r="P33" s="618" t="s">
        <v>348</v>
      </c>
      <c r="Q33" s="619"/>
      <c r="R33" s="620"/>
      <c r="S33" s="58" t="str">
        <f>IF(S32="","",VLOOKUP(S32,'[1]シフト記号表（勤務時間帯）'!$C$4:$K$35,9,FALSE))</f>
        <v/>
      </c>
      <c r="T33" s="59" t="str">
        <f>IF(T32="","",VLOOKUP(T32,'[1]シフト記号表（勤務時間帯）'!$C$4:$K$35,9,FALSE))</f>
        <v/>
      </c>
      <c r="U33" s="59" t="str">
        <f>IF(U32="","",VLOOKUP(U32,'[1]シフト記号表（勤務時間帯）'!$C$4:$K$35,9,FALSE))</f>
        <v/>
      </c>
      <c r="V33" s="59" t="str">
        <f>IF(V32="","",VLOOKUP(V32,'[1]シフト記号表（勤務時間帯）'!$C$4:$K$35,9,FALSE))</f>
        <v/>
      </c>
      <c r="W33" s="59" t="str">
        <f>IF(W32="","",VLOOKUP(W32,'[1]シフト記号表（勤務時間帯）'!$C$4:$K$35,9,FALSE))</f>
        <v/>
      </c>
      <c r="X33" s="59" t="str">
        <f>IF(X32="","",VLOOKUP(X32,'[1]シフト記号表（勤務時間帯）'!$C$4:$K$35,9,FALSE))</f>
        <v/>
      </c>
      <c r="Y33" s="60" t="str">
        <f>IF(Y32="","",VLOOKUP(Y32,'[1]シフト記号表（勤務時間帯）'!$C$4:$K$35,9,FALSE))</f>
        <v/>
      </c>
      <c r="Z33" s="58" t="str">
        <f>IF(Z32="","",VLOOKUP(Z32,'[1]シフト記号表（勤務時間帯）'!$C$4:$K$35,9,FALSE))</f>
        <v/>
      </c>
      <c r="AA33" s="59" t="str">
        <f>IF(AA32="","",VLOOKUP(AA32,'[1]シフト記号表（勤務時間帯）'!$C$4:$K$35,9,FALSE))</f>
        <v/>
      </c>
      <c r="AB33" s="59" t="str">
        <f>IF(AB32="","",VLOOKUP(AB32,'[1]シフト記号表（勤務時間帯）'!$C$4:$K$35,9,FALSE))</f>
        <v/>
      </c>
      <c r="AC33" s="59" t="str">
        <f>IF(AC32="","",VLOOKUP(AC32,'[1]シフト記号表（勤務時間帯）'!$C$4:$K$35,9,FALSE))</f>
        <v/>
      </c>
      <c r="AD33" s="59" t="str">
        <f>IF(AD32="","",VLOOKUP(AD32,'[1]シフト記号表（勤務時間帯）'!$C$4:$K$35,9,FALSE))</f>
        <v/>
      </c>
      <c r="AE33" s="59" t="str">
        <f>IF(AE32="","",VLOOKUP(AE32,'[1]シフト記号表（勤務時間帯）'!$C$4:$K$35,9,FALSE))</f>
        <v/>
      </c>
      <c r="AF33" s="60" t="str">
        <f>IF(AF32="","",VLOOKUP(AF32,'[1]シフト記号表（勤務時間帯）'!$C$4:$K$35,9,FALSE))</f>
        <v/>
      </c>
      <c r="AG33" s="58" t="str">
        <f>IF(AG32="","",VLOOKUP(AG32,'[1]シフト記号表（勤務時間帯）'!$C$4:$K$35,9,FALSE))</f>
        <v/>
      </c>
      <c r="AH33" s="59" t="str">
        <f>IF(AH32="","",VLOOKUP(AH32,'[1]シフト記号表（勤務時間帯）'!$C$4:$K$35,9,FALSE))</f>
        <v/>
      </c>
      <c r="AI33" s="59" t="str">
        <f>IF(AI32="","",VLOOKUP(AI32,'[1]シフト記号表（勤務時間帯）'!$C$4:$K$35,9,FALSE))</f>
        <v/>
      </c>
      <c r="AJ33" s="59" t="str">
        <f>IF(AJ32="","",VLOOKUP(AJ32,'[1]シフト記号表（勤務時間帯）'!$C$4:$K$35,9,FALSE))</f>
        <v/>
      </c>
      <c r="AK33" s="59" t="str">
        <f>IF(AK32="","",VLOOKUP(AK32,'[1]シフト記号表（勤務時間帯）'!$C$4:$K$35,9,FALSE))</f>
        <v/>
      </c>
      <c r="AL33" s="59" t="str">
        <f>IF(AL32="","",VLOOKUP(AL32,'[1]シフト記号表（勤務時間帯）'!$C$4:$K$35,9,FALSE))</f>
        <v/>
      </c>
      <c r="AM33" s="60" t="str">
        <f>IF(AM32="","",VLOOKUP(AM32,'[1]シフト記号表（勤務時間帯）'!$C$4:$K$35,9,FALSE))</f>
        <v/>
      </c>
      <c r="AN33" s="58" t="str">
        <f>IF(AN32="","",VLOOKUP(AN32,'[1]シフト記号表（勤務時間帯）'!$C$4:$K$35,9,FALSE))</f>
        <v/>
      </c>
      <c r="AO33" s="59" t="str">
        <f>IF(AO32="","",VLOOKUP(AO32,'[1]シフト記号表（勤務時間帯）'!$C$4:$K$35,9,FALSE))</f>
        <v/>
      </c>
      <c r="AP33" s="59" t="str">
        <f>IF(AP32="","",VLOOKUP(AP32,'[1]シフト記号表（勤務時間帯）'!$C$4:$K$35,9,FALSE))</f>
        <v/>
      </c>
      <c r="AQ33" s="59" t="str">
        <f>IF(AQ32="","",VLOOKUP(AQ32,'[1]シフト記号表（勤務時間帯）'!$C$4:$K$35,9,FALSE))</f>
        <v/>
      </c>
      <c r="AR33" s="59" t="str">
        <f>IF(AR32="","",VLOOKUP(AR32,'[1]シフト記号表（勤務時間帯）'!$C$4:$K$35,9,FALSE))</f>
        <v/>
      </c>
      <c r="AS33" s="59" t="str">
        <f>IF(AS32="","",VLOOKUP(AS32,'[1]シフト記号表（勤務時間帯）'!$C$4:$K$35,9,FALSE))</f>
        <v/>
      </c>
      <c r="AT33" s="60" t="str">
        <f>IF(AT32="","",VLOOKUP(AT32,'[1]シフト記号表（勤務時間帯）'!$C$4:$K$35,9,FALSE))</f>
        <v/>
      </c>
      <c r="AU33" s="58" t="str">
        <f>IF(AU32="","",VLOOKUP(AU32,'[1]シフト記号表（勤務時間帯）'!$C$4:$K$35,9,FALSE))</f>
        <v/>
      </c>
      <c r="AV33" s="59" t="str">
        <f>IF(AV32="","",VLOOKUP(AV32,'[1]シフト記号表（勤務時間帯）'!$C$4:$K$35,9,FALSE))</f>
        <v/>
      </c>
      <c r="AW33" s="60" t="str">
        <f>IF(AW32="","",VLOOKUP(AW32,'[1]シフト記号表（勤務時間帯）'!$C$4:$K$35,9,FALSE))</f>
        <v/>
      </c>
      <c r="AX33" s="606"/>
      <c r="AY33" s="607"/>
      <c r="AZ33" s="610"/>
      <c r="BA33" s="611"/>
      <c r="BB33" s="641"/>
      <c r="BC33" s="642"/>
      <c r="BD33" s="642"/>
      <c r="BE33" s="642"/>
      <c r="BF33" s="642"/>
      <c r="BG33" s="643"/>
    </row>
    <row r="34" spans="2:59" ht="20.25" customHeight="1" x14ac:dyDescent="0.2">
      <c r="B34" s="545">
        <f t="shared" ref="B34:B36" si="17">B32+1</f>
        <v>10</v>
      </c>
      <c r="C34" s="621"/>
      <c r="D34" s="549"/>
      <c r="E34" s="633"/>
      <c r="F34" s="549"/>
      <c r="G34" s="554"/>
      <c r="H34" s="555"/>
      <c r="I34" s="555"/>
      <c r="J34" s="555"/>
      <c r="K34" s="556"/>
      <c r="L34" s="635"/>
      <c r="M34" s="636"/>
      <c r="N34" s="636"/>
      <c r="O34" s="637"/>
      <c r="P34" s="627" t="s">
        <v>347</v>
      </c>
      <c r="Q34" s="628"/>
      <c r="R34" s="629"/>
      <c r="S34" s="61"/>
      <c r="T34" s="62"/>
      <c r="U34" s="62"/>
      <c r="V34" s="62"/>
      <c r="W34" s="62"/>
      <c r="X34" s="62"/>
      <c r="Y34" s="63"/>
      <c r="Z34" s="61"/>
      <c r="AA34" s="62"/>
      <c r="AB34" s="62"/>
      <c r="AC34" s="62"/>
      <c r="AD34" s="62"/>
      <c r="AE34" s="62"/>
      <c r="AF34" s="63"/>
      <c r="AG34" s="61"/>
      <c r="AH34" s="62"/>
      <c r="AI34" s="62"/>
      <c r="AJ34" s="62"/>
      <c r="AK34" s="62"/>
      <c r="AL34" s="62"/>
      <c r="AM34" s="63"/>
      <c r="AN34" s="61"/>
      <c r="AO34" s="62"/>
      <c r="AP34" s="62"/>
      <c r="AQ34" s="62"/>
      <c r="AR34" s="62"/>
      <c r="AS34" s="62"/>
      <c r="AT34" s="63"/>
      <c r="AU34" s="61"/>
      <c r="AV34" s="62"/>
      <c r="AW34" s="63"/>
      <c r="AX34" s="606">
        <f t="shared" ref="AX34" si="18">IF($BC$3="計画",SUM(S35:AT35),IF($BC$3="実績",SUM(S35:AW35),""))</f>
        <v>0</v>
      </c>
      <c r="AY34" s="607"/>
      <c r="AZ34" s="610">
        <f t="shared" ref="AZ34" si="19">IF($BC$3="計画",AX34/4,IF($BC$3="実績",AX34/($BA$7/7),""))</f>
        <v>0</v>
      </c>
      <c r="BA34" s="611"/>
      <c r="BB34" s="630"/>
      <c r="BC34" s="631"/>
      <c r="BD34" s="631"/>
      <c r="BE34" s="631"/>
      <c r="BF34" s="631"/>
      <c r="BG34" s="632"/>
    </row>
    <row r="35" spans="2:59" ht="20.25" customHeight="1" x14ac:dyDescent="0.2">
      <c r="B35" s="650"/>
      <c r="C35" s="548"/>
      <c r="D35" s="549"/>
      <c r="E35" s="651"/>
      <c r="F35" s="623"/>
      <c r="G35" s="557"/>
      <c r="H35" s="555"/>
      <c r="I35" s="555"/>
      <c r="J35" s="555"/>
      <c r="K35" s="556"/>
      <c r="L35" s="624"/>
      <c r="M35" s="625"/>
      <c r="N35" s="625"/>
      <c r="O35" s="626"/>
      <c r="P35" s="647" t="s">
        <v>348</v>
      </c>
      <c r="Q35" s="648"/>
      <c r="R35" s="649"/>
      <c r="S35" s="58" t="str">
        <f>IF(S34="","",VLOOKUP(S34,'[1]シフト記号表（勤務時間帯）'!$C$4:$K$35,9,FALSE))</f>
        <v/>
      </c>
      <c r="T35" s="59" t="str">
        <f>IF(T34="","",VLOOKUP(T34,'[1]シフト記号表（勤務時間帯）'!$C$4:$K$35,9,FALSE))</f>
        <v/>
      </c>
      <c r="U35" s="59" t="str">
        <f>IF(U34="","",VLOOKUP(U34,'[1]シフト記号表（勤務時間帯）'!$C$4:$K$35,9,FALSE))</f>
        <v/>
      </c>
      <c r="V35" s="59" t="str">
        <f>IF(V34="","",VLOOKUP(V34,'[1]シフト記号表（勤務時間帯）'!$C$4:$K$35,9,FALSE))</f>
        <v/>
      </c>
      <c r="W35" s="59" t="str">
        <f>IF(W34="","",VLOOKUP(W34,'[1]シフト記号表（勤務時間帯）'!$C$4:$K$35,9,FALSE))</f>
        <v/>
      </c>
      <c r="X35" s="59" t="str">
        <f>IF(X34="","",VLOOKUP(X34,'[1]シフト記号表（勤務時間帯）'!$C$4:$K$35,9,FALSE))</f>
        <v/>
      </c>
      <c r="Y35" s="60" t="str">
        <f>IF(Y34="","",VLOOKUP(Y34,'[1]シフト記号表（勤務時間帯）'!$C$4:$K$35,9,FALSE))</f>
        <v/>
      </c>
      <c r="Z35" s="58" t="str">
        <f>IF(Z34="","",VLOOKUP(Z34,'[1]シフト記号表（勤務時間帯）'!$C$4:$K$35,9,FALSE))</f>
        <v/>
      </c>
      <c r="AA35" s="59" t="str">
        <f>IF(AA34="","",VLOOKUP(AA34,'[1]シフト記号表（勤務時間帯）'!$C$4:$K$35,9,FALSE))</f>
        <v/>
      </c>
      <c r="AB35" s="59" t="str">
        <f>IF(AB34="","",VLOOKUP(AB34,'[1]シフト記号表（勤務時間帯）'!$C$4:$K$35,9,FALSE))</f>
        <v/>
      </c>
      <c r="AC35" s="59" t="str">
        <f>IF(AC34="","",VLOOKUP(AC34,'[1]シフト記号表（勤務時間帯）'!$C$4:$K$35,9,FALSE))</f>
        <v/>
      </c>
      <c r="AD35" s="59" t="str">
        <f>IF(AD34="","",VLOOKUP(AD34,'[1]シフト記号表（勤務時間帯）'!$C$4:$K$35,9,FALSE))</f>
        <v/>
      </c>
      <c r="AE35" s="59" t="str">
        <f>IF(AE34="","",VLOOKUP(AE34,'[1]シフト記号表（勤務時間帯）'!$C$4:$K$35,9,FALSE))</f>
        <v/>
      </c>
      <c r="AF35" s="60" t="str">
        <f>IF(AF34="","",VLOOKUP(AF34,'[1]シフト記号表（勤務時間帯）'!$C$4:$K$35,9,FALSE))</f>
        <v/>
      </c>
      <c r="AG35" s="58" t="str">
        <f>IF(AG34="","",VLOOKUP(AG34,'[1]シフト記号表（勤務時間帯）'!$C$4:$K$35,9,FALSE))</f>
        <v/>
      </c>
      <c r="AH35" s="59" t="str">
        <f>IF(AH34="","",VLOOKUP(AH34,'[1]シフト記号表（勤務時間帯）'!$C$4:$K$35,9,FALSE))</f>
        <v/>
      </c>
      <c r="AI35" s="59" t="str">
        <f>IF(AI34="","",VLOOKUP(AI34,'[1]シフト記号表（勤務時間帯）'!$C$4:$K$35,9,FALSE))</f>
        <v/>
      </c>
      <c r="AJ35" s="59" t="str">
        <f>IF(AJ34="","",VLOOKUP(AJ34,'[1]シフト記号表（勤務時間帯）'!$C$4:$K$35,9,FALSE))</f>
        <v/>
      </c>
      <c r="AK35" s="59" t="str">
        <f>IF(AK34="","",VLOOKUP(AK34,'[1]シフト記号表（勤務時間帯）'!$C$4:$K$35,9,FALSE))</f>
        <v/>
      </c>
      <c r="AL35" s="59" t="str">
        <f>IF(AL34="","",VLOOKUP(AL34,'[1]シフト記号表（勤務時間帯）'!$C$4:$K$35,9,FALSE))</f>
        <v/>
      </c>
      <c r="AM35" s="60" t="str">
        <f>IF(AM34="","",VLOOKUP(AM34,'[1]シフト記号表（勤務時間帯）'!$C$4:$K$35,9,FALSE))</f>
        <v/>
      </c>
      <c r="AN35" s="58" t="str">
        <f>IF(AN34="","",VLOOKUP(AN34,'[1]シフト記号表（勤務時間帯）'!$C$4:$K$35,9,FALSE))</f>
        <v/>
      </c>
      <c r="AO35" s="59" t="str">
        <f>IF(AO34="","",VLOOKUP(AO34,'[1]シフト記号表（勤務時間帯）'!$C$4:$K$35,9,FALSE))</f>
        <v/>
      </c>
      <c r="AP35" s="59" t="str">
        <f>IF(AP34="","",VLOOKUP(AP34,'[1]シフト記号表（勤務時間帯）'!$C$4:$K$35,9,FALSE))</f>
        <v/>
      </c>
      <c r="AQ35" s="59" t="str">
        <f>IF(AQ34="","",VLOOKUP(AQ34,'[1]シフト記号表（勤務時間帯）'!$C$4:$K$35,9,FALSE))</f>
        <v/>
      </c>
      <c r="AR35" s="59" t="str">
        <f>IF(AR34="","",VLOOKUP(AR34,'[1]シフト記号表（勤務時間帯）'!$C$4:$K$35,9,FALSE))</f>
        <v/>
      </c>
      <c r="AS35" s="59" t="str">
        <f>IF(AS34="","",VLOOKUP(AS34,'[1]シフト記号表（勤務時間帯）'!$C$4:$K$35,9,FALSE))</f>
        <v/>
      </c>
      <c r="AT35" s="60" t="str">
        <f>IF(AT34="","",VLOOKUP(AT34,'[1]シフト記号表（勤務時間帯）'!$C$4:$K$35,9,FALSE))</f>
        <v/>
      </c>
      <c r="AU35" s="58" t="str">
        <f>IF(AU34="","",VLOOKUP(AU34,'[1]シフト記号表（勤務時間帯）'!$C$4:$K$35,9,FALSE))</f>
        <v/>
      </c>
      <c r="AV35" s="59" t="str">
        <f>IF(AV34="","",VLOOKUP(AV34,'[1]シフト記号表（勤務時間帯）'!$C$4:$K$35,9,FALSE))</f>
        <v/>
      </c>
      <c r="AW35" s="60" t="str">
        <f>IF(AW34="","",VLOOKUP(AW34,'[1]シフト記号表（勤務時間帯）'!$C$4:$K$35,9,FALSE))</f>
        <v/>
      </c>
      <c r="AX35" s="606"/>
      <c r="AY35" s="607"/>
      <c r="AZ35" s="610"/>
      <c r="BA35" s="611"/>
      <c r="BB35" s="644"/>
      <c r="BC35" s="645"/>
      <c r="BD35" s="645"/>
      <c r="BE35" s="645"/>
      <c r="BF35" s="645"/>
      <c r="BG35" s="646"/>
    </row>
    <row r="36" spans="2:59" ht="20.25" customHeight="1" x14ac:dyDescent="0.2">
      <c r="B36" s="545">
        <f t="shared" si="17"/>
        <v>11</v>
      </c>
      <c r="C36" s="621"/>
      <c r="D36" s="549"/>
      <c r="E36" s="633"/>
      <c r="F36" s="549"/>
      <c r="G36" s="554"/>
      <c r="H36" s="555"/>
      <c r="I36" s="555"/>
      <c r="J36" s="555"/>
      <c r="K36" s="556"/>
      <c r="L36" s="635"/>
      <c r="M36" s="636"/>
      <c r="N36" s="636"/>
      <c r="O36" s="637"/>
      <c r="P36" s="627" t="s">
        <v>347</v>
      </c>
      <c r="Q36" s="628"/>
      <c r="R36" s="629"/>
      <c r="S36" s="61"/>
      <c r="T36" s="62"/>
      <c r="U36" s="62"/>
      <c r="V36" s="62"/>
      <c r="W36" s="62"/>
      <c r="X36" s="62"/>
      <c r="Y36" s="63"/>
      <c r="Z36" s="61"/>
      <c r="AA36" s="62"/>
      <c r="AB36" s="62"/>
      <c r="AC36" s="62"/>
      <c r="AD36" s="62"/>
      <c r="AE36" s="62"/>
      <c r="AF36" s="63"/>
      <c r="AG36" s="61"/>
      <c r="AH36" s="62"/>
      <c r="AI36" s="62"/>
      <c r="AJ36" s="62"/>
      <c r="AK36" s="62"/>
      <c r="AL36" s="62"/>
      <c r="AM36" s="63"/>
      <c r="AN36" s="61"/>
      <c r="AO36" s="62"/>
      <c r="AP36" s="62"/>
      <c r="AQ36" s="62"/>
      <c r="AR36" s="62"/>
      <c r="AS36" s="62"/>
      <c r="AT36" s="63"/>
      <c r="AU36" s="61"/>
      <c r="AV36" s="62"/>
      <c r="AW36" s="63"/>
      <c r="AX36" s="606">
        <f t="shared" ref="AX36" si="20">IF($BC$3="計画",SUM(S37:AT37),IF($BC$3="実績",SUM(S37:AW37),""))</f>
        <v>0</v>
      </c>
      <c r="AY36" s="607"/>
      <c r="AZ36" s="610">
        <f t="shared" ref="AZ36" si="21">IF($BC$3="計画",AX36/4,IF($BC$3="実績",AX36/($BA$7/7),""))</f>
        <v>0</v>
      </c>
      <c r="BA36" s="611"/>
      <c r="BB36" s="630"/>
      <c r="BC36" s="631"/>
      <c r="BD36" s="631"/>
      <c r="BE36" s="631"/>
      <c r="BF36" s="631"/>
      <c r="BG36" s="632"/>
    </row>
    <row r="37" spans="2:59" ht="20.25" customHeight="1" x14ac:dyDescent="0.2">
      <c r="B37" s="650"/>
      <c r="C37" s="548"/>
      <c r="D37" s="549"/>
      <c r="E37" s="651"/>
      <c r="F37" s="623"/>
      <c r="G37" s="557"/>
      <c r="H37" s="555"/>
      <c r="I37" s="555"/>
      <c r="J37" s="555"/>
      <c r="K37" s="556"/>
      <c r="L37" s="624"/>
      <c r="M37" s="625"/>
      <c r="N37" s="625"/>
      <c r="O37" s="626"/>
      <c r="P37" s="647" t="s">
        <v>348</v>
      </c>
      <c r="Q37" s="648"/>
      <c r="R37" s="649"/>
      <c r="S37" s="58" t="str">
        <f>IF(S36="","",VLOOKUP(S36,'[1]シフト記号表（勤務時間帯）'!$C$4:$K$35,9,FALSE))</f>
        <v/>
      </c>
      <c r="T37" s="59" t="str">
        <f>IF(T36="","",VLOOKUP(T36,'[1]シフト記号表（勤務時間帯）'!$C$4:$K$35,9,FALSE))</f>
        <v/>
      </c>
      <c r="U37" s="59" t="str">
        <f>IF(U36="","",VLOOKUP(U36,'[1]シフト記号表（勤務時間帯）'!$C$4:$K$35,9,FALSE))</f>
        <v/>
      </c>
      <c r="V37" s="59" t="str">
        <f>IF(V36="","",VLOOKUP(V36,'[1]シフト記号表（勤務時間帯）'!$C$4:$K$35,9,FALSE))</f>
        <v/>
      </c>
      <c r="W37" s="59" t="str">
        <f>IF(W36="","",VLOOKUP(W36,'[1]シフト記号表（勤務時間帯）'!$C$4:$K$35,9,FALSE))</f>
        <v/>
      </c>
      <c r="X37" s="59" t="str">
        <f>IF(X36="","",VLOOKUP(X36,'[1]シフト記号表（勤務時間帯）'!$C$4:$K$35,9,FALSE))</f>
        <v/>
      </c>
      <c r="Y37" s="60" t="str">
        <f>IF(Y36="","",VLOOKUP(Y36,'[1]シフト記号表（勤務時間帯）'!$C$4:$K$35,9,FALSE))</f>
        <v/>
      </c>
      <c r="Z37" s="58" t="str">
        <f>IF(Z36="","",VLOOKUP(Z36,'[1]シフト記号表（勤務時間帯）'!$C$4:$K$35,9,FALSE))</f>
        <v/>
      </c>
      <c r="AA37" s="59" t="str">
        <f>IF(AA36="","",VLOOKUP(AA36,'[1]シフト記号表（勤務時間帯）'!$C$4:$K$35,9,FALSE))</f>
        <v/>
      </c>
      <c r="AB37" s="59" t="str">
        <f>IF(AB36="","",VLOOKUP(AB36,'[1]シフト記号表（勤務時間帯）'!$C$4:$K$35,9,FALSE))</f>
        <v/>
      </c>
      <c r="AC37" s="59" t="str">
        <f>IF(AC36="","",VLOOKUP(AC36,'[1]シフト記号表（勤務時間帯）'!$C$4:$K$35,9,FALSE))</f>
        <v/>
      </c>
      <c r="AD37" s="59" t="str">
        <f>IF(AD36="","",VLOOKUP(AD36,'[1]シフト記号表（勤務時間帯）'!$C$4:$K$35,9,FALSE))</f>
        <v/>
      </c>
      <c r="AE37" s="59" t="str">
        <f>IF(AE36="","",VLOOKUP(AE36,'[1]シフト記号表（勤務時間帯）'!$C$4:$K$35,9,FALSE))</f>
        <v/>
      </c>
      <c r="AF37" s="60" t="str">
        <f>IF(AF36="","",VLOOKUP(AF36,'[1]シフト記号表（勤務時間帯）'!$C$4:$K$35,9,FALSE))</f>
        <v/>
      </c>
      <c r="AG37" s="58" t="str">
        <f>IF(AG36="","",VLOOKUP(AG36,'[1]シフト記号表（勤務時間帯）'!$C$4:$K$35,9,FALSE))</f>
        <v/>
      </c>
      <c r="AH37" s="59" t="str">
        <f>IF(AH36="","",VLOOKUP(AH36,'[1]シフト記号表（勤務時間帯）'!$C$4:$K$35,9,FALSE))</f>
        <v/>
      </c>
      <c r="AI37" s="59" t="str">
        <f>IF(AI36="","",VLOOKUP(AI36,'[1]シフト記号表（勤務時間帯）'!$C$4:$K$35,9,FALSE))</f>
        <v/>
      </c>
      <c r="AJ37" s="59" t="str">
        <f>IF(AJ36="","",VLOOKUP(AJ36,'[1]シフト記号表（勤務時間帯）'!$C$4:$K$35,9,FALSE))</f>
        <v/>
      </c>
      <c r="AK37" s="59" t="str">
        <f>IF(AK36="","",VLOOKUP(AK36,'[1]シフト記号表（勤務時間帯）'!$C$4:$K$35,9,FALSE))</f>
        <v/>
      </c>
      <c r="AL37" s="59" t="str">
        <f>IF(AL36="","",VLOOKUP(AL36,'[1]シフト記号表（勤務時間帯）'!$C$4:$K$35,9,FALSE))</f>
        <v/>
      </c>
      <c r="AM37" s="60" t="str">
        <f>IF(AM36="","",VLOOKUP(AM36,'[1]シフト記号表（勤務時間帯）'!$C$4:$K$35,9,FALSE))</f>
        <v/>
      </c>
      <c r="AN37" s="58" t="str">
        <f>IF(AN36="","",VLOOKUP(AN36,'[1]シフト記号表（勤務時間帯）'!$C$4:$K$35,9,FALSE))</f>
        <v/>
      </c>
      <c r="AO37" s="59" t="str">
        <f>IF(AO36="","",VLOOKUP(AO36,'[1]シフト記号表（勤務時間帯）'!$C$4:$K$35,9,FALSE))</f>
        <v/>
      </c>
      <c r="AP37" s="59" t="str">
        <f>IF(AP36="","",VLOOKUP(AP36,'[1]シフト記号表（勤務時間帯）'!$C$4:$K$35,9,FALSE))</f>
        <v/>
      </c>
      <c r="AQ37" s="59" t="str">
        <f>IF(AQ36="","",VLOOKUP(AQ36,'[1]シフト記号表（勤務時間帯）'!$C$4:$K$35,9,FALSE))</f>
        <v/>
      </c>
      <c r="AR37" s="59" t="str">
        <f>IF(AR36="","",VLOOKUP(AR36,'[1]シフト記号表（勤務時間帯）'!$C$4:$K$35,9,FALSE))</f>
        <v/>
      </c>
      <c r="AS37" s="59" t="str">
        <f>IF(AS36="","",VLOOKUP(AS36,'[1]シフト記号表（勤務時間帯）'!$C$4:$K$35,9,FALSE))</f>
        <v/>
      </c>
      <c r="AT37" s="60" t="str">
        <f>IF(AT36="","",VLOOKUP(AT36,'[1]シフト記号表（勤務時間帯）'!$C$4:$K$35,9,FALSE))</f>
        <v/>
      </c>
      <c r="AU37" s="58" t="str">
        <f>IF(AU36="","",VLOOKUP(AU36,'[1]シフト記号表（勤務時間帯）'!$C$4:$K$35,9,FALSE))</f>
        <v/>
      </c>
      <c r="AV37" s="59" t="str">
        <f>IF(AV36="","",VLOOKUP(AV36,'[1]シフト記号表（勤務時間帯）'!$C$4:$K$35,9,FALSE))</f>
        <v/>
      </c>
      <c r="AW37" s="60" t="str">
        <f>IF(AW36="","",VLOOKUP(AW36,'[1]シフト記号表（勤務時間帯）'!$C$4:$K$35,9,FALSE))</f>
        <v/>
      </c>
      <c r="AX37" s="606"/>
      <c r="AY37" s="607"/>
      <c r="AZ37" s="610"/>
      <c r="BA37" s="611"/>
      <c r="BB37" s="644"/>
      <c r="BC37" s="645"/>
      <c r="BD37" s="645"/>
      <c r="BE37" s="645"/>
      <c r="BF37" s="645"/>
      <c r="BG37" s="646"/>
    </row>
    <row r="38" spans="2:59" ht="20.25" customHeight="1" x14ac:dyDescent="0.2">
      <c r="B38" s="545">
        <f>B36+1</f>
        <v>12</v>
      </c>
      <c r="C38" s="621"/>
      <c r="D38" s="549"/>
      <c r="E38" s="633"/>
      <c r="F38" s="549"/>
      <c r="G38" s="554"/>
      <c r="H38" s="555"/>
      <c r="I38" s="555"/>
      <c r="J38" s="555"/>
      <c r="K38" s="556"/>
      <c r="L38" s="635"/>
      <c r="M38" s="636"/>
      <c r="N38" s="636"/>
      <c r="O38" s="637"/>
      <c r="P38" s="627" t="s">
        <v>347</v>
      </c>
      <c r="Q38" s="628"/>
      <c r="R38" s="629"/>
      <c r="S38" s="61"/>
      <c r="T38" s="62"/>
      <c r="U38" s="62"/>
      <c r="V38" s="62"/>
      <c r="W38" s="62"/>
      <c r="X38" s="62"/>
      <c r="Y38" s="63"/>
      <c r="Z38" s="61"/>
      <c r="AA38" s="62"/>
      <c r="AB38" s="62"/>
      <c r="AC38" s="62"/>
      <c r="AD38" s="62"/>
      <c r="AE38" s="62"/>
      <c r="AF38" s="63"/>
      <c r="AG38" s="61"/>
      <c r="AH38" s="62"/>
      <c r="AI38" s="62"/>
      <c r="AJ38" s="62"/>
      <c r="AK38" s="62"/>
      <c r="AL38" s="62"/>
      <c r="AM38" s="63"/>
      <c r="AN38" s="61"/>
      <c r="AO38" s="62"/>
      <c r="AP38" s="62"/>
      <c r="AQ38" s="62"/>
      <c r="AR38" s="62"/>
      <c r="AS38" s="62"/>
      <c r="AT38" s="63"/>
      <c r="AU38" s="61"/>
      <c r="AV38" s="62"/>
      <c r="AW38" s="63"/>
      <c r="AX38" s="606">
        <f t="shared" ref="AX38" si="22">IF($BC$3="計画",SUM(S39:AT39),IF($BC$3="実績",SUM(S39:AW39),""))</f>
        <v>0</v>
      </c>
      <c r="AY38" s="607"/>
      <c r="AZ38" s="610">
        <f t="shared" ref="AZ38" si="23">IF($BC$3="計画",AX38/4,IF($BC$3="実績",AX38/($BA$7/7),""))</f>
        <v>0</v>
      </c>
      <c r="BA38" s="611"/>
      <c r="BB38" s="630"/>
      <c r="BC38" s="631"/>
      <c r="BD38" s="631"/>
      <c r="BE38" s="631"/>
      <c r="BF38" s="631"/>
      <c r="BG38" s="632"/>
    </row>
    <row r="39" spans="2:59" ht="20.25" customHeight="1" x14ac:dyDescent="0.2">
      <c r="B39" s="650"/>
      <c r="C39" s="548"/>
      <c r="D39" s="549"/>
      <c r="E39" s="651"/>
      <c r="F39" s="623"/>
      <c r="G39" s="557"/>
      <c r="H39" s="555"/>
      <c r="I39" s="555"/>
      <c r="J39" s="555"/>
      <c r="K39" s="556"/>
      <c r="L39" s="624"/>
      <c r="M39" s="625"/>
      <c r="N39" s="625"/>
      <c r="O39" s="626"/>
      <c r="P39" s="647" t="s">
        <v>348</v>
      </c>
      <c r="Q39" s="648"/>
      <c r="R39" s="649"/>
      <c r="S39" s="58" t="str">
        <f>IF(S38="","",VLOOKUP(S38,'[1]シフト記号表（勤務時間帯）'!$C$4:$K$35,9,FALSE))</f>
        <v/>
      </c>
      <c r="T39" s="59" t="str">
        <f>IF(T38="","",VLOOKUP(T38,'[1]シフト記号表（勤務時間帯）'!$C$4:$K$35,9,FALSE))</f>
        <v/>
      </c>
      <c r="U39" s="59" t="str">
        <f>IF(U38="","",VLOOKUP(U38,'[1]シフト記号表（勤務時間帯）'!$C$4:$K$35,9,FALSE))</f>
        <v/>
      </c>
      <c r="V39" s="59" t="str">
        <f>IF(V38="","",VLOOKUP(V38,'[1]シフト記号表（勤務時間帯）'!$C$4:$K$35,9,FALSE))</f>
        <v/>
      </c>
      <c r="W39" s="59" t="str">
        <f>IF(W38="","",VLOOKUP(W38,'[1]シフト記号表（勤務時間帯）'!$C$4:$K$35,9,FALSE))</f>
        <v/>
      </c>
      <c r="X39" s="59" t="str">
        <f>IF(X38="","",VLOOKUP(X38,'[1]シフト記号表（勤務時間帯）'!$C$4:$K$35,9,FALSE))</f>
        <v/>
      </c>
      <c r="Y39" s="60" t="str">
        <f>IF(Y38="","",VLOOKUP(Y38,'[1]シフト記号表（勤務時間帯）'!$C$4:$K$35,9,FALSE))</f>
        <v/>
      </c>
      <c r="Z39" s="58" t="str">
        <f>IF(Z38="","",VLOOKUP(Z38,'[1]シフト記号表（勤務時間帯）'!$C$4:$K$35,9,FALSE))</f>
        <v/>
      </c>
      <c r="AA39" s="59" t="str">
        <f>IF(AA38="","",VLOOKUP(AA38,'[1]シフト記号表（勤務時間帯）'!$C$4:$K$35,9,FALSE))</f>
        <v/>
      </c>
      <c r="AB39" s="59" t="str">
        <f>IF(AB38="","",VLOOKUP(AB38,'[1]シフト記号表（勤務時間帯）'!$C$4:$K$35,9,FALSE))</f>
        <v/>
      </c>
      <c r="AC39" s="59" t="str">
        <f>IF(AC38="","",VLOOKUP(AC38,'[1]シフト記号表（勤務時間帯）'!$C$4:$K$35,9,FALSE))</f>
        <v/>
      </c>
      <c r="AD39" s="59" t="str">
        <f>IF(AD38="","",VLOOKUP(AD38,'[1]シフト記号表（勤務時間帯）'!$C$4:$K$35,9,FALSE))</f>
        <v/>
      </c>
      <c r="AE39" s="59" t="str">
        <f>IF(AE38="","",VLOOKUP(AE38,'[1]シフト記号表（勤務時間帯）'!$C$4:$K$35,9,FALSE))</f>
        <v/>
      </c>
      <c r="AF39" s="60" t="str">
        <f>IF(AF38="","",VLOOKUP(AF38,'[1]シフト記号表（勤務時間帯）'!$C$4:$K$35,9,FALSE))</f>
        <v/>
      </c>
      <c r="AG39" s="58" t="str">
        <f>IF(AG38="","",VLOOKUP(AG38,'[1]シフト記号表（勤務時間帯）'!$C$4:$K$35,9,FALSE))</f>
        <v/>
      </c>
      <c r="AH39" s="59" t="str">
        <f>IF(AH38="","",VLOOKUP(AH38,'[1]シフト記号表（勤務時間帯）'!$C$4:$K$35,9,FALSE))</f>
        <v/>
      </c>
      <c r="AI39" s="59" t="str">
        <f>IF(AI38="","",VLOOKUP(AI38,'[1]シフト記号表（勤務時間帯）'!$C$4:$K$35,9,FALSE))</f>
        <v/>
      </c>
      <c r="AJ39" s="59" t="str">
        <f>IF(AJ38="","",VLOOKUP(AJ38,'[1]シフト記号表（勤務時間帯）'!$C$4:$K$35,9,FALSE))</f>
        <v/>
      </c>
      <c r="AK39" s="59" t="str">
        <f>IF(AK38="","",VLOOKUP(AK38,'[1]シフト記号表（勤務時間帯）'!$C$4:$K$35,9,FALSE))</f>
        <v/>
      </c>
      <c r="AL39" s="59" t="str">
        <f>IF(AL38="","",VLOOKUP(AL38,'[1]シフト記号表（勤務時間帯）'!$C$4:$K$35,9,FALSE))</f>
        <v/>
      </c>
      <c r="AM39" s="60" t="str">
        <f>IF(AM38="","",VLOOKUP(AM38,'[1]シフト記号表（勤務時間帯）'!$C$4:$K$35,9,FALSE))</f>
        <v/>
      </c>
      <c r="AN39" s="58" t="str">
        <f>IF(AN38="","",VLOOKUP(AN38,'[1]シフト記号表（勤務時間帯）'!$C$4:$K$35,9,FALSE))</f>
        <v/>
      </c>
      <c r="AO39" s="59" t="str">
        <f>IF(AO38="","",VLOOKUP(AO38,'[1]シフト記号表（勤務時間帯）'!$C$4:$K$35,9,FALSE))</f>
        <v/>
      </c>
      <c r="AP39" s="59" t="str">
        <f>IF(AP38="","",VLOOKUP(AP38,'[1]シフト記号表（勤務時間帯）'!$C$4:$K$35,9,FALSE))</f>
        <v/>
      </c>
      <c r="AQ39" s="59" t="str">
        <f>IF(AQ38="","",VLOOKUP(AQ38,'[1]シフト記号表（勤務時間帯）'!$C$4:$K$35,9,FALSE))</f>
        <v/>
      </c>
      <c r="AR39" s="59" t="str">
        <f>IF(AR38="","",VLOOKUP(AR38,'[1]シフト記号表（勤務時間帯）'!$C$4:$K$35,9,FALSE))</f>
        <v/>
      </c>
      <c r="AS39" s="59" t="str">
        <f>IF(AS38="","",VLOOKUP(AS38,'[1]シフト記号表（勤務時間帯）'!$C$4:$K$35,9,FALSE))</f>
        <v/>
      </c>
      <c r="AT39" s="60" t="str">
        <f>IF(AT38="","",VLOOKUP(AT38,'[1]シフト記号表（勤務時間帯）'!$C$4:$K$35,9,FALSE))</f>
        <v/>
      </c>
      <c r="AU39" s="58" t="str">
        <f>IF(AU38="","",VLOOKUP(AU38,'[1]シフト記号表（勤務時間帯）'!$C$4:$K$35,9,FALSE))</f>
        <v/>
      </c>
      <c r="AV39" s="59" t="str">
        <f>IF(AV38="","",VLOOKUP(AV38,'[1]シフト記号表（勤務時間帯）'!$C$4:$K$35,9,FALSE))</f>
        <v/>
      </c>
      <c r="AW39" s="60" t="str">
        <f>IF(AW38="","",VLOOKUP(AW38,'[1]シフト記号表（勤務時間帯）'!$C$4:$K$35,9,FALSE))</f>
        <v/>
      </c>
      <c r="AX39" s="606"/>
      <c r="AY39" s="607"/>
      <c r="AZ39" s="610"/>
      <c r="BA39" s="611"/>
      <c r="BB39" s="644"/>
      <c r="BC39" s="645"/>
      <c r="BD39" s="645"/>
      <c r="BE39" s="645"/>
      <c r="BF39" s="645"/>
      <c r="BG39" s="646"/>
    </row>
    <row r="40" spans="2:59" ht="20.25" customHeight="1" x14ac:dyDescent="0.2">
      <c r="B40" s="545">
        <f>B38+1</f>
        <v>13</v>
      </c>
      <c r="C40" s="621"/>
      <c r="D40" s="549"/>
      <c r="E40" s="633"/>
      <c r="F40" s="549"/>
      <c r="G40" s="554"/>
      <c r="H40" s="555"/>
      <c r="I40" s="555"/>
      <c r="J40" s="555"/>
      <c r="K40" s="556"/>
      <c r="L40" s="635"/>
      <c r="M40" s="636"/>
      <c r="N40" s="636"/>
      <c r="O40" s="637"/>
      <c r="P40" s="627" t="s">
        <v>347</v>
      </c>
      <c r="Q40" s="628"/>
      <c r="R40" s="629"/>
      <c r="S40" s="61"/>
      <c r="T40" s="62"/>
      <c r="U40" s="62"/>
      <c r="V40" s="62"/>
      <c r="W40" s="62"/>
      <c r="X40" s="62"/>
      <c r="Y40" s="63"/>
      <c r="Z40" s="61"/>
      <c r="AA40" s="62"/>
      <c r="AB40" s="62"/>
      <c r="AC40" s="62"/>
      <c r="AD40" s="62"/>
      <c r="AE40" s="62"/>
      <c r="AF40" s="63"/>
      <c r="AG40" s="61"/>
      <c r="AH40" s="62"/>
      <c r="AI40" s="62"/>
      <c r="AJ40" s="62"/>
      <c r="AK40" s="62"/>
      <c r="AL40" s="62"/>
      <c r="AM40" s="63"/>
      <c r="AN40" s="61"/>
      <c r="AO40" s="62"/>
      <c r="AP40" s="62"/>
      <c r="AQ40" s="62"/>
      <c r="AR40" s="62"/>
      <c r="AS40" s="62"/>
      <c r="AT40" s="63"/>
      <c r="AU40" s="61"/>
      <c r="AV40" s="62"/>
      <c r="AW40" s="63"/>
      <c r="AX40" s="606">
        <f t="shared" ref="AX40" si="24">IF($BC$3="計画",SUM(S41:AT41),IF($BC$3="実績",SUM(S41:AW41),""))</f>
        <v>0</v>
      </c>
      <c r="AY40" s="607"/>
      <c r="AZ40" s="610">
        <f t="shared" ref="AZ40" si="25">IF($BC$3="計画",AX40/4,IF($BC$3="実績",AX40/($BA$7/7),""))</f>
        <v>0</v>
      </c>
      <c r="BA40" s="611"/>
      <c r="BB40" s="630"/>
      <c r="BC40" s="631"/>
      <c r="BD40" s="631"/>
      <c r="BE40" s="631"/>
      <c r="BF40" s="631"/>
      <c r="BG40" s="632"/>
    </row>
    <row r="41" spans="2:59" ht="20.25" customHeight="1" x14ac:dyDescent="0.2">
      <c r="B41" s="650"/>
      <c r="C41" s="548"/>
      <c r="D41" s="549"/>
      <c r="E41" s="651"/>
      <c r="F41" s="623"/>
      <c r="G41" s="557"/>
      <c r="H41" s="555"/>
      <c r="I41" s="555"/>
      <c r="J41" s="555"/>
      <c r="K41" s="556"/>
      <c r="L41" s="624"/>
      <c r="M41" s="625"/>
      <c r="N41" s="625"/>
      <c r="O41" s="626"/>
      <c r="P41" s="647" t="s">
        <v>348</v>
      </c>
      <c r="Q41" s="648"/>
      <c r="R41" s="649"/>
      <c r="S41" s="58" t="str">
        <f>IF(S40="","",VLOOKUP(S40,'[1]シフト記号表（勤務時間帯）'!$C$4:$K$35,9,FALSE))</f>
        <v/>
      </c>
      <c r="T41" s="59" t="str">
        <f>IF(T40="","",VLOOKUP(T40,'[1]シフト記号表（勤務時間帯）'!$C$4:$K$35,9,FALSE))</f>
        <v/>
      </c>
      <c r="U41" s="59" t="str">
        <f>IF(U40="","",VLOOKUP(U40,'[1]シフト記号表（勤務時間帯）'!$C$4:$K$35,9,FALSE))</f>
        <v/>
      </c>
      <c r="V41" s="59" t="str">
        <f>IF(V40="","",VLOOKUP(V40,'[1]シフト記号表（勤務時間帯）'!$C$4:$K$35,9,FALSE))</f>
        <v/>
      </c>
      <c r="W41" s="59" t="str">
        <f>IF(W40="","",VLOOKUP(W40,'[1]シフト記号表（勤務時間帯）'!$C$4:$K$35,9,FALSE))</f>
        <v/>
      </c>
      <c r="X41" s="59" t="str">
        <f>IF(X40="","",VLOOKUP(X40,'[1]シフト記号表（勤務時間帯）'!$C$4:$K$35,9,FALSE))</f>
        <v/>
      </c>
      <c r="Y41" s="60" t="str">
        <f>IF(Y40="","",VLOOKUP(Y40,'[1]シフト記号表（勤務時間帯）'!$C$4:$K$35,9,FALSE))</f>
        <v/>
      </c>
      <c r="Z41" s="58" t="str">
        <f>IF(Z40="","",VLOOKUP(Z40,'[1]シフト記号表（勤務時間帯）'!$C$4:$K$35,9,FALSE))</f>
        <v/>
      </c>
      <c r="AA41" s="59" t="str">
        <f>IF(AA40="","",VLOOKUP(AA40,'[1]シフト記号表（勤務時間帯）'!$C$4:$K$35,9,FALSE))</f>
        <v/>
      </c>
      <c r="AB41" s="59" t="str">
        <f>IF(AB40="","",VLOOKUP(AB40,'[1]シフト記号表（勤務時間帯）'!$C$4:$K$35,9,FALSE))</f>
        <v/>
      </c>
      <c r="AC41" s="59" t="str">
        <f>IF(AC40="","",VLOOKUP(AC40,'[1]シフト記号表（勤務時間帯）'!$C$4:$K$35,9,FALSE))</f>
        <v/>
      </c>
      <c r="AD41" s="59" t="str">
        <f>IF(AD40="","",VLOOKUP(AD40,'[1]シフト記号表（勤務時間帯）'!$C$4:$K$35,9,FALSE))</f>
        <v/>
      </c>
      <c r="AE41" s="59" t="str">
        <f>IF(AE40="","",VLOOKUP(AE40,'[1]シフト記号表（勤務時間帯）'!$C$4:$K$35,9,FALSE))</f>
        <v/>
      </c>
      <c r="AF41" s="60" t="str">
        <f>IF(AF40="","",VLOOKUP(AF40,'[1]シフト記号表（勤務時間帯）'!$C$4:$K$35,9,FALSE))</f>
        <v/>
      </c>
      <c r="AG41" s="58" t="str">
        <f>IF(AG40="","",VLOOKUP(AG40,'[1]シフト記号表（勤務時間帯）'!$C$4:$K$35,9,FALSE))</f>
        <v/>
      </c>
      <c r="AH41" s="59" t="str">
        <f>IF(AH40="","",VLOOKUP(AH40,'[1]シフト記号表（勤務時間帯）'!$C$4:$K$35,9,FALSE))</f>
        <v/>
      </c>
      <c r="AI41" s="59" t="str">
        <f>IF(AI40="","",VLOOKUP(AI40,'[1]シフト記号表（勤務時間帯）'!$C$4:$K$35,9,FALSE))</f>
        <v/>
      </c>
      <c r="AJ41" s="59" t="str">
        <f>IF(AJ40="","",VLOOKUP(AJ40,'[1]シフト記号表（勤務時間帯）'!$C$4:$K$35,9,FALSE))</f>
        <v/>
      </c>
      <c r="AK41" s="59" t="str">
        <f>IF(AK40="","",VLOOKUP(AK40,'[1]シフト記号表（勤務時間帯）'!$C$4:$K$35,9,FALSE))</f>
        <v/>
      </c>
      <c r="AL41" s="59" t="str">
        <f>IF(AL40="","",VLOOKUP(AL40,'[1]シフト記号表（勤務時間帯）'!$C$4:$K$35,9,FALSE))</f>
        <v/>
      </c>
      <c r="AM41" s="60" t="str">
        <f>IF(AM40="","",VLOOKUP(AM40,'[1]シフト記号表（勤務時間帯）'!$C$4:$K$35,9,FALSE))</f>
        <v/>
      </c>
      <c r="AN41" s="58" t="str">
        <f>IF(AN40="","",VLOOKUP(AN40,'[1]シフト記号表（勤務時間帯）'!$C$4:$K$35,9,FALSE))</f>
        <v/>
      </c>
      <c r="AO41" s="59" t="str">
        <f>IF(AO40="","",VLOOKUP(AO40,'[1]シフト記号表（勤務時間帯）'!$C$4:$K$35,9,FALSE))</f>
        <v/>
      </c>
      <c r="AP41" s="59" t="str">
        <f>IF(AP40="","",VLOOKUP(AP40,'[1]シフト記号表（勤務時間帯）'!$C$4:$K$35,9,FALSE))</f>
        <v/>
      </c>
      <c r="AQ41" s="59" t="str">
        <f>IF(AQ40="","",VLOOKUP(AQ40,'[1]シフト記号表（勤務時間帯）'!$C$4:$K$35,9,FALSE))</f>
        <v/>
      </c>
      <c r="AR41" s="59" t="str">
        <f>IF(AR40="","",VLOOKUP(AR40,'[1]シフト記号表（勤務時間帯）'!$C$4:$K$35,9,FALSE))</f>
        <v/>
      </c>
      <c r="AS41" s="59" t="str">
        <f>IF(AS40="","",VLOOKUP(AS40,'[1]シフト記号表（勤務時間帯）'!$C$4:$K$35,9,FALSE))</f>
        <v/>
      </c>
      <c r="AT41" s="60" t="str">
        <f>IF(AT40="","",VLOOKUP(AT40,'[1]シフト記号表（勤務時間帯）'!$C$4:$K$35,9,FALSE))</f>
        <v/>
      </c>
      <c r="AU41" s="58" t="str">
        <f>IF(AU40="","",VLOOKUP(AU40,'[1]シフト記号表（勤務時間帯）'!$C$4:$K$35,9,FALSE))</f>
        <v/>
      </c>
      <c r="AV41" s="59" t="str">
        <f>IF(AV40="","",VLOOKUP(AV40,'[1]シフト記号表（勤務時間帯）'!$C$4:$K$35,9,FALSE))</f>
        <v/>
      </c>
      <c r="AW41" s="60" t="str">
        <f>IF(AW40="","",VLOOKUP(AW40,'[1]シフト記号表（勤務時間帯）'!$C$4:$K$35,9,FALSE))</f>
        <v/>
      </c>
      <c r="AX41" s="606"/>
      <c r="AY41" s="607"/>
      <c r="AZ41" s="610"/>
      <c r="BA41" s="611"/>
      <c r="BB41" s="644"/>
      <c r="BC41" s="645"/>
      <c r="BD41" s="645"/>
      <c r="BE41" s="645"/>
      <c r="BF41" s="645"/>
      <c r="BG41" s="646"/>
    </row>
    <row r="42" spans="2:59" ht="20.25" customHeight="1" x14ac:dyDescent="0.2">
      <c r="B42" s="545">
        <f>B40+1</f>
        <v>14</v>
      </c>
      <c r="C42" s="621"/>
      <c r="D42" s="549"/>
      <c r="E42" s="633"/>
      <c r="F42" s="549"/>
      <c r="G42" s="554"/>
      <c r="H42" s="555"/>
      <c r="I42" s="555"/>
      <c r="J42" s="555"/>
      <c r="K42" s="556"/>
      <c r="L42" s="635"/>
      <c r="M42" s="636"/>
      <c r="N42" s="636"/>
      <c r="O42" s="637"/>
      <c r="P42" s="627" t="s">
        <v>347</v>
      </c>
      <c r="Q42" s="628"/>
      <c r="R42" s="629"/>
      <c r="S42" s="61"/>
      <c r="T42" s="62"/>
      <c r="U42" s="62"/>
      <c r="V42" s="62"/>
      <c r="W42" s="62"/>
      <c r="X42" s="62"/>
      <c r="Y42" s="63"/>
      <c r="Z42" s="61"/>
      <c r="AA42" s="62"/>
      <c r="AB42" s="62"/>
      <c r="AC42" s="62"/>
      <c r="AD42" s="62"/>
      <c r="AE42" s="62"/>
      <c r="AF42" s="63"/>
      <c r="AG42" s="61"/>
      <c r="AH42" s="62"/>
      <c r="AI42" s="62"/>
      <c r="AJ42" s="62"/>
      <c r="AK42" s="62"/>
      <c r="AL42" s="62"/>
      <c r="AM42" s="63"/>
      <c r="AN42" s="61"/>
      <c r="AO42" s="62"/>
      <c r="AP42" s="62"/>
      <c r="AQ42" s="62"/>
      <c r="AR42" s="62"/>
      <c r="AS42" s="62"/>
      <c r="AT42" s="63"/>
      <c r="AU42" s="61"/>
      <c r="AV42" s="62"/>
      <c r="AW42" s="63"/>
      <c r="AX42" s="606">
        <f t="shared" ref="AX42" si="26">IF($BC$3="計画",SUM(S43:AT43),IF($BC$3="実績",SUM(S43:AW43),""))</f>
        <v>0</v>
      </c>
      <c r="AY42" s="607"/>
      <c r="AZ42" s="610">
        <f t="shared" ref="AZ42" si="27">IF($BC$3="計画",AX42/4,IF($BC$3="実績",AX42/($BA$7/7),""))</f>
        <v>0</v>
      </c>
      <c r="BA42" s="611"/>
      <c r="BB42" s="630"/>
      <c r="BC42" s="631"/>
      <c r="BD42" s="631"/>
      <c r="BE42" s="631"/>
      <c r="BF42" s="631"/>
      <c r="BG42" s="632"/>
    </row>
    <row r="43" spans="2:59" ht="20.25" customHeight="1" x14ac:dyDescent="0.2">
      <c r="B43" s="650"/>
      <c r="C43" s="548"/>
      <c r="D43" s="549"/>
      <c r="E43" s="651"/>
      <c r="F43" s="623"/>
      <c r="G43" s="557"/>
      <c r="H43" s="555"/>
      <c r="I43" s="555"/>
      <c r="J43" s="555"/>
      <c r="K43" s="556"/>
      <c r="L43" s="624"/>
      <c r="M43" s="625"/>
      <c r="N43" s="625"/>
      <c r="O43" s="626"/>
      <c r="P43" s="647" t="s">
        <v>348</v>
      </c>
      <c r="Q43" s="648"/>
      <c r="R43" s="649"/>
      <c r="S43" s="58" t="str">
        <f>IF(S42="","",VLOOKUP(S42,'[1]シフト記号表（勤務時間帯）'!$C$4:$K$35,9,FALSE))</f>
        <v/>
      </c>
      <c r="T43" s="59" t="str">
        <f>IF(T42="","",VLOOKUP(T42,'[1]シフト記号表（勤務時間帯）'!$C$4:$K$35,9,FALSE))</f>
        <v/>
      </c>
      <c r="U43" s="59" t="str">
        <f>IF(U42="","",VLOOKUP(U42,'[1]シフト記号表（勤務時間帯）'!$C$4:$K$35,9,FALSE))</f>
        <v/>
      </c>
      <c r="V43" s="59" t="str">
        <f>IF(V42="","",VLOOKUP(V42,'[1]シフト記号表（勤務時間帯）'!$C$4:$K$35,9,FALSE))</f>
        <v/>
      </c>
      <c r="W43" s="59" t="str">
        <f>IF(W42="","",VLOOKUP(W42,'[1]シフト記号表（勤務時間帯）'!$C$4:$K$35,9,FALSE))</f>
        <v/>
      </c>
      <c r="X43" s="59" t="str">
        <f>IF(X42="","",VLOOKUP(X42,'[1]シフト記号表（勤務時間帯）'!$C$4:$K$35,9,FALSE))</f>
        <v/>
      </c>
      <c r="Y43" s="60" t="str">
        <f>IF(Y42="","",VLOOKUP(Y42,'[1]シフト記号表（勤務時間帯）'!$C$4:$K$35,9,FALSE))</f>
        <v/>
      </c>
      <c r="Z43" s="58" t="str">
        <f>IF(Z42="","",VLOOKUP(Z42,'[1]シフト記号表（勤務時間帯）'!$C$4:$K$35,9,FALSE))</f>
        <v/>
      </c>
      <c r="AA43" s="59" t="str">
        <f>IF(AA42="","",VLOOKUP(AA42,'[1]シフト記号表（勤務時間帯）'!$C$4:$K$35,9,FALSE))</f>
        <v/>
      </c>
      <c r="AB43" s="59" t="str">
        <f>IF(AB42="","",VLOOKUP(AB42,'[1]シフト記号表（勤務時間帯）'!$C$4:$K$35,9,FALSE))</f>
        <v/>
      </c>
      <c r="AC43" s="59" t="str">
        <f>IF(AC42="","",VLOOKUP(AC42,'[1]シフト記号表（勤務時間帯）'!$C$4:$K$35,9,FALSE))</f>
        <v/>
      </c>
      <c r="AD43" s="59" t="str">
        <f>IF(AD42="","",VLOOKUP(AD42,'[1]シフト記号表（勤務時間帯）'!$C$4:$K$35,9,FALSE))</f>
        <v/>
      </c>
      <c r="AE43" s="59" t="str">
        <f>IF(AE42="","",VLOOKUP(AE42,'[1]シフト記号表（勤務時間帯）'!$C$4:$K$35,9,FALSE))</f>
        <v/>
      </c>
      <c r="AF43" s="60" t="str">
        <f>IF(AF42="","",VLOOKUP(AF42,'[1]シフト記号表（勤務時間帯）'!$C$4:$K$35,9,FALSE))</f>
        <v/>
      </c>
      <c r="AG43" s="58" t="str">
        <f>IF(AG42="","",VLOOKUP(AG42,'[1]シフト記号表（勤務時間帯）'!$C$4:$K$35,9,FALSE))</f>
        <v/>
      </c>
      <c r="AH43" s="59" t="str">
        <f>IF(AH42="","",VLOOKUP(AH42,'[1]シフト記号表（勤務時間帯）'!$C$4:$K$35,9,FALSE))</f>
        <v/>
      </c>
      <c r="AI43" s="59" t="str">
        <f>IF(AI42="","",VLOOKUP(AI42,'[1]シフト記号表（勤務時間帯）'!$C$4:$K$35,9,FALSE))</f>
        <v/>
      </c>
      <c r="AJ43" s="59" t="str">
        <f>IF(AJ42="","",VLOOKUP(AJ42,'[1]シフト記号表（勤務時間帯）'!$C$4:$K$35,9,FALSE))</f>
        <v/>
      </c>
      <c r="AK43" s="59" t="str">
        <f>IF(AK42="","",VLOOKUP(AK42,'[1]シフト記号表（勤務時間帯）'!$C$4:$K$35,9,FALSE))</f>
        <v/>
      </c>
      <c r="AL43" s="59" t="str">
        <f>IF(AL42="","",VLOOKUP(AL42,'[1]シフト記号表（勤務時間帯）'!$C$4:$K$35,9,FALSE))</f>
        <v/>
      </c>
      <c r="AM43" s="60" t="str">
        <f>IF(AM42="","",VLOOKUP(AM42,'[1]シフト記号表（勤務時間帯）'!$C$4:$K$35,9,FALSE))</f>
        <v/>
      </c>
      <c r="AN43" s="58" t="str">
        <f>IF(AN42="","",VLOOKUP(AN42,'[1]シフト記号表（勤務時間帯）'!$C$4:$K$35,9,FALSE))</f>
        <v/>
      </c>
      <c r="AO43" s="59" t="str">
        <f>IF(AO42="","",VLOOKUP(AO42,'[1]シフト記号表（勤務時間帯）'!$C$4:$K$35,9,FALSE))</f>
        <v/>
      </c>
      <c r="AP43" s="59" t="str">
        <f>IF(AP42="","",VLOOKUP(AP42,'[1]シフト記号表（勤務時間帯）'!$C$4:$K$35,9,FALSE))</f>
        <v/>
      </c>
      <c r="AQ43" s="59" t="str">
        <f>IF(AQ42="","",VLOOKUP(AQ42,'[1]シフト記号表（勤務時間帯）'!$C$4:$K$35,9,FALSE))</f>
        <v/>
      </c>
      <c r="AR43" s="59" t="str">
        <f>IF(AR42="","",VLOOKUP(AR42,'[1]シフト記号表（勤務時間帯）'!$C$4:$K$35,9,FALSE))</f>
        <v/>
      </c>
      <c r="AS43" s="59" t="str">
        <f>IF(AS42="","",VLOOKUP(AS42,'[1]シフト記号表（勤務時間帯）'!$C$4:$K$35,9,FALSE))</f>
        <v/>
      </c>
      <c r="AT43" s="60" t="str">
        <f>IF(AT42="","",VLOOKUP(AT42,'[1]シフト記号表（勤務時間帯）'!$C$4:$K$35,9,FALSE))</f>
        <v/>
      </c>
      <c r="AU43" s="58" t="str">
        <f>IF(AU42="","",VLOOKUP(AU42,'[1]シフト記号表（勤務時間帯）'!$C$4:$K$35,9,FALSE))</f>
        <v/>
      </c>
      <c r="AV43" s="59" t="str">
        <f>IF(AV42="","",VLOOKUP(AV42,'[1]シフト記号表（勤務時間帯）'!$C$4:$K$35,9,FALSE))</f>
        <v/>
      </c>
      <c r="AW43" s="60" t="str">
        <f>IF(AW42="","",VLOOKUP(AW42,'[1]シフト記号表（勤務時間帯）'!$C$4:$K$35,9,FALSE))</f>
        <v/>
      </c>
      <c r="AX43" s="606"/>
      <c r="AY43" s="607"/>
      <c r="AZ43" s="610"/>
      <c r="BA43" s="611"/>
      <c r="BB43" s="644"/>
      <c r="BC43" s="645"/>
      <c r="BD43" s="645"/>
      <c r="BE43" s="645"/>
      <c r="BF43" s="645"/>
      <c r="BG43" s="646"/>
    </row>
    <row r="44" spans="2:59" ht="20.25" customHeight="1" x14ac:dyDescent="0.2">
      <c r="B44" s="545">
        <f>B42+1</f>
        <v>15</v>
      </c>
      <c r="C44" s="621"/>
      <c r="D44" s="549"/>
      <c r="E44" s="633"/>
      <c r="F44" s="549"/>
      <c r="G44" s="554"/>
      <c r="H44" s="555"/>
      <c r="I44" s="555"/>
      <c r="J44" s="555"/>
      <c r="K44" s="556"/>
      <c r="L44" s="635"/>
      <c r="M44" s="636"/>
      <c r="N44" s="636"/>
      <c r="O44" s="637"/>
      <c r="P44" s="627" t="s">
        <v>347</v>
      </c>
      <c r="Q44" s="628"/>
      <c r="R44" s="629"/>
      <c r="S44" s="61"/>
      <c r="T44" s="62"/>
      <c r="U44" s="62"/>
      <c r="V44" s="62"/>
      <c r="W44" s="62"/>
      <c r="X44" s="62"/>
      <c r="Y44" s="63"/>
      <c r="Z44" s="61"/>
      <c r="AA44" s="62"/>
      <c r="AB44" s="62"/>
      <c r="AC44" s="62"/>
      <c r="AD44" s="62"/>
      <c r="AE44" s="62"/>
      <c r="AF44" s="63"/>
      <c r="AG44" s="61"/>
      <c r="AH44" s="62"/>
      <c r="AI44" s="62"/>
      <c r="AJ44" s="62"/>
      <c r="AK44" s="62"/>
      <c r="AL44" s="62"/>
      <c r="AM44" s="63"/>
      <c r="AN44" s="61"/>
      <c r="AO44" s="62"/>
      <c r="AP44" s="62"/>
      <c r="AQ44" s="62"/>
      <c r="AR44" s="62"/>
      <c r="AS44" s="62"/>
      <c r="AT44" s="63"/>
      <c r="AU44" s="61"/>
      <c r="AV44" s="62"/>
      <c r="AW44" s="63"/>
      <c r="AX44" s="606">
        <f t="shared" ref="AX44" si="28">IF($BC$3="計画",SUM(S45:AT45),IF($BC$3="実績",SUM(S45:AW45),""))</f>
        <v>0</v>
      </c>
      <c r="AY44" s="607"/>
      <c r="AZ44" s="610">
        <f t="shared" ref="AZ44" si="29">IF($BC$3="計画",AX44/4,IF($BC$3="実績",AX44/($BA$7/7),""))</f>
        <v>0</v>
      </c>
      <c r="BA44" s="611"/>
      <c r="BB44" s="630"/>
      <c r="BC44" s="631"/>
      <c r="BD44" s="631"/>
      <c r="BE44" s="631"/>
      <c r="BF44" s="631"/>
      <c r="BG44" s="632"/>
    </row>
    <row r="45" spans="2:59" ht="20.25" customHeight="1" x14ac:dyDescent="0.2">
      <c r="B45" s="650"/>
      <c r="C45" s="548"/>
      <c r="D45" s="549"/>
      <c r="E45" s="651"/>
      <c r="F45" s="623"/>
      <c r="G45" s="557"/>
      <c r="H45" s="555"/>
      <c r="I45" s="555"/>
      <c r="J45" s="555"/>
      <c r="K45" s="556"/>
      <c r="L45" s="624"/>
      <c r="M45" s="625"/>
      <c r="N45" s="625"/>
      <c r="O45" s="626"/>
      <c r="P45" s="647" t="s">
        <v>348</v>
      </c>
      <c r="Q45" s="648"/>
      <c r="R45" s="649"/>
      <c r="S45" s="58" t="str">
        <f>IF(S44="","",VLOOKUP(S44,'[1]シフト記号表（勤務時間帯）'!$C$4:$K$35,9,FALSE))</f>
        <v/>
      </c>
      <c r="T45" s="59" t="str">
        <f>IF(T44="","",VLOOKUP(T44,'[1]シフト記号表（勤務時間帯）'!$C$4:$K$35,9,FALSE))</f>
        <v/>
      </c>
      <c r="U45" s="59" t="str">
        <f>IF(U44="","",VLOOKUP(U44,'[1]シフト記号表（勤務時間帯）'!$C$4:$K$35,9,FALSE))</f>
        <v/>
      </c>
      <c r="V45" s="59" t="str">
        <f>IF(V44="","",VLOOKUP(V44,'[1]シフト記号表（勤務時間帯）'!$C$4:$K$35,9,FALSE))</f>
        <v/>
      </c>
      <c r="W45" s="59" t="str">
        <f>IF(W44="","",VLOOKUP(W44,'[1]シフト記号表（勤務時間帯）'!$C$4:$K$35,9,FALSE))</f>
        <v/>
      </c>
      <c r="X45" s="59" t="str">
        <f>IF(X44="","",VLOOKUP(X44,'[1]シフト記号表（勤務時間帯）'!$C$4:$K$35,9,FALSE))</f>
        <v/>
      </c>
      <c r="Y45" s="60" t="str">
        <f>IF(Y44="","",VLOOKUP(Y44,'[1]シフト記号表（勤務時間帯）'!$C$4:$K$35,9,FALSE))</f>
        <v/>
      </c>
      <c r="Z45" s="58" t="str">
        <f>IF(Z44="","",VLOOKUP(Z44,'[1]シフト記号表（勤務時間帯）'!$C$4:$K$35,9,FALSE))</f>
        <v/>
      </c>
      <c r="AA45" s="59" t="str">
        <f>IF(AA44="","",VLOOKUP(AA44,'[1]シフト記号表（勤務時間帯）'!$C$4:$K$35,9,FALSE))</f>
        <v/>
      </c>
      <c r="AB45" s="59" t="str">
        <f>IF(AB44="","",VLOOKUP(AB44,'[1]シフト記号表（勤務時間帯）'!$C$4:$K$35,9,FALSE))</f>
        <v/>
      </c>
      <c r="AC45" s="59" t="str">
        <f>IF(AC44="","",VLOOKUP(AC44,'[1]シフト記号表（勤務時間帯）'!$C$4:$K$35,9,FALSE))</f>
        <v/>
      </c>
      <c r="AD45" s="59" t="str">
        <f>IF(AD44="","",VLOOKUP(AD44,'[1]シフト記号表（勤務時間帯）'!$C$4:$K$35,9,FALSE))</f>
        <v/>
      </c>
      <c r="AE45" s="59" t="str">
        <f>IF(AE44="","",VLOOKUP(AE44,'[1]シフト記号表（勤務時間帯）'!$C$4:$K$35,9,FALSE))</f>
        <v/>
      </c>
      <c r="AF45" s="60" t="str">
        <f>IF(AF44="","",VLOOKUP(AF44,'[1]シフト記号表（勤務時間帯）'!$C$4:$K$35,9,FALSE))</f>
        <v/>
      </c>
      <c r="AG45" s="58" t="str">
        <f>IF(AG44="","",VLOOKUP(AG44,'[1]シフト記号表（勤務時間帯）'!$C$4:$K$35,9,FALSE))</f>
        <v/>
      </c>
      <c r="AH45" s="59" t="str">
        <f>IF(AH44="","",VLOOKUP(AH44,'[1]シフト記号表（勤務時間帯）'!$C$4:$K$35,9,FALSE))</f>
        <v/>
      </c>
      <c r="AI45" s="59" t="str">
        <f>IF(AI44="","",VLOOKUP(AI44,'[1]シフト記号表（勤務時間帯）'!$C$4:$K$35,9,FALSE))</f>
        <v/>
      </c>
      <c r="AJ45" s="59" t="str">
        <f>IF(AJ44="","",VLOOKUP(AJ44,'[1]シフト記号表（勤務時間帯）'!$C$4:$K$35,9,FALSE))</f>
        <v/>
      </c>
      <c r="AK45" s="59" t="str">
        <f>IF(AK44="","",VLOOKUP(AK44,'[1]シフト記号表（勤務時間帯）'!$C$4:$K$35,9,FALSE))</f>
        <v/>
      </c>
      <c r="AL45" s="59" t="str">
        <f>IF(AL44="","",VLOOKUP(AL44,'[1]シフト記号表（勤務時間帯）'!$C$4:$K$35,9,FALSE))</f>
        <v/>
      </c>
      <c r="AM45" s="60" t="str">
        <f>IF(AM44="","",VLOOKUP(AM44,'[1]シフト記号表（勤務時間帯）'!$C$4:$K$35,9,FALSE))</f>
        <v/>
      </c>
      <c r="AN45" s="58" t="str">
        <f>IF(AN44="","",VLOOKUP(AN44,'[1]シフト記号表（勤務時間帯）'!$C$4:$K$35,9,FALSE))</f>
        <v/>
      </c>
      <c r="AO45" s="59" t="str">
        <f>IF(AO44="","",VLOOKUP(AO44,'[1]シフト記号表（勤務時間帯）'!$C$4:$K$35,9,FALSE))</f>
        <v/>
      </c>
      <c r="AP45" s="59" t="str">
        <f>IF(AP44="","",VLOOKUP(AP44,'[1]シフト記号表（勤務時間帯）'!$C$4:$K$35,9,FALSE))</f>
        <v/>
      </c>
      <c r="AQ45" s="59" t="str">
        <f>IF(AQ44="","",VLOOKUP(AQ44,'[1]シフト記号表（勤務時間帯）'!$C$4:$K$35,9,FALSE))</f>
        <v/>
      </c>
      <c r="AR45" s="59" t="str">
        <f>IF(AR44="","",VLOOKUP(AR44,'[1]シフト記号表（勤務時間帯）'!$C$4:$K$35,9,FALSE))</f>
        <v/>
      </c>
      <c r="AS45" s="59" t="str">
        <f>IF(AS44="","",VLOOKUP(AS44,'[1]シフト記号表（勤務時間帯）'!$C$4:$K$35,9,FALSE))</f>
        <v/>
      </c>
      <c r="AT45" s="60" t="str">
        <f>IF(AT44="","",VLOOKUP(AT44,'[1]シフト記号表（勤務時間帯）'!$C$4:$K$35,9,FALSE))</f>
        <v/>
      </c>
      <c r="AU45" s="58" t="str">
        <f>IF(AU44="","",VLOOKUP(AU44,'[1]シフト記号表（勤務時間帯）'!$C$4:$K$35,9,FALSE))</f>
        <v/>
      </c>
      <c r="AV45" s="59" t="str">
        <f>IF(AV44="","",VLOOKUP(AV44,'[1]シフト記号表（勤務時間帯）'!$C$4:$K$35,9,FALSE))</f>
        <v/>
      </c>
      <c r="AW45" s="60" t="str">
        <f>IF(AW44="","",VLOOKUP(AW44,'[1]シフト記号表（勤務時間帯）'!$C$4:$K$35,9,FALSE))</f>
        <v/>
      </c>
      <c r="AX45" s="606"/>
      <c r="AY45" s="607"/>
      <c r="AZ45" s="610"/>
      <c r="BA45" s="611"/>
      <c r="BB45" s="644"/>
      <c r="BC45" s="645"/>
      <c r="BD45" s="645"/>
      <c r="BE45" s="645"/>
      <c r="BF45" s="645"/>
      <c r="BG45" s="646"/>
    </row>
    <row r="46" spans="2:59" ht="20.25" customHeight="1" x14ac:dyDescent="0.2">
      <c r="B46" s="545">
        <f>B44+1</f>
        <v>16</v>
      </c>
      <c r="C46" s="621"/>
      <c r="D46" s="549"/>
      <c r="E46" s="633"/>
      <c r="F46" s="549"/>
      <c r="G46" s="554"/>
      <c r="H46" s="555"/>
      <c r="I46" s="555"/>
      <c r="J46" s="555"/>
      <c r="K46" s="556"/>
      <c r="L46" s="635"/>
      <c r="M46" s="636"/>
      <c r="N46" s="636"/>
      <c r="O46" s="637"/>
      <c r="P46" s="627" t="s">
        <v>347</v>
      </c>
      <c r="Q46" s="628"/>
      <c r="R46" s="629"/>
      <c r="S46" s="61"/>
      <c r="T46" s="62"/>
      <c r="U46" s="62"/>
      <c r="V46" s="62"/>
      <c r="W46" s="62"/>
      <c r="X46" s="62"/>
      <c r="Y46" s="63"/>
      <c r="Z46" s="61"/>
      <c r="AA46" s="62"/>
      <c r="AB46" s="62"/>
      <c r="AC46" s="62"/>
      <c r="AD46" s="62"/>
      <c r="AE46" s="62"/>
      <c r="AF46" s="63"/>
      <c r="AG46" s="61"/>
      <c r="AH46" s="62"/>
      <c r="AI46" s="62"/>
      <c r="AJ46" s="62"/>
      <c r="AK46" s="62"/>
      <c r="AL46" s="62"/>
      <c r="AM46" s="63"/>
      <c r="AN46" s="61"/>
      <c r="AO46" s="62"/>
      <c r="AP46" s="62"/>
      <c r="AQ46" s="62"/>
      <c r="AR46" s="62"/>
      <c r="AS46" s="62"/>
      <c r="AT46" s="63"/>
      <c r="AU46" s="61"/>
      <c r="AV46" s="62"/>
      <c r="AW46" s="63"/>
      <c r="AX46" s="606">
        <f t="shared" ref="AX46" si="30">IF($BC$3="計画",SUM(S47:AT47),IF($BC$3="実績",SUM(S47:AW47),""))</f>
        <v>0</v>
      </c>
      <c r="AY46" s="607"/>
      <c r="AZ46" s="610">
        <f t="shared" ref="AZ46" si="31">IF($BC$3="計画",AX46/4,IF($BC$3="実績",AX46/($BA$7/7),""))</f>
        <v>0</v>
      </c>
      <c r="BA46" s="611"/>
      <c r="BB46" s="630"/>
      <c r="BC46" s="631"/>
      <c r="BD46" s="631"/>
      <c r="BE46" s="631"/>
      <c r="BF46" s="631"/>
      <c r="BG46" s="632"/>
    </row>
    <row r="47" spans="2:59" ht="20.25" customHeight="1" x14ac:dyDescent="0.2">
      <c r="B47" s="650"/>
      <c r="C47" s="548"/>
      <c r="D47" s="549"/>
      <c r="E47" s="651"/>
      <c r="F47" s="623"/>
      <c r="G47" s="557"/>
      <c r="H47" s="555"/>
      <c r="I47" s="555"/>
      <c r="J47" s="555"/>
      <c r="K47" s="556"/>
      <c r="L47" s="624"/>
      <c r="M47" s="625"/>
      <c r="N47" s="625"/>
      <c r="O47" s="626"/>
      <c r="P47" s="647" t="s">
        <v>348</v>
      </c>
      <c r="Q47" s="648"/>
      <c r="R47" s="649"/>
      <c r="S47" s="58" t="str">
        <f>IF(S46="","",VLOOKUP(S46,'[1]シフト記号表（勤務時間帯）'!$C$4:$K$35,9,FALSE))</f>
        <v/>
      </c>
      <c r="T47" s="59" t="str">
        <f>IF(T46="","",VLOOKUP(T46,'[1]シフト記号表（勤務時間帯）'!$C$4:$K$35,9,FALSE))</f>
        <v/>
      </c>
      <c r="U47" s="59" t="str">
        <f>IF(U46="","",VLOOKUP(U46,'[1]シフト記号表（勤務時間帯）'!$C$4:$K$35,9,FALSE))</f>
        <v/>
      </c>
      <c r="V47" s="59" t="str">
        <f>IF(V46="","",VLOOKUP(V46,'[1]シフト記号表（勤務時間帯）'!$C$4:$K$35,9,FALSE))</f>
        <v/>
      </c>
      <c r="W47" s="59" t="str">
        <f>IF(W46="","",VLOOKUP(W46,'[1]シフト記号表（勤務時間帯）'!$C$4:$K$35,9,FALSE))</f>
        <v/>
      </c>
      <c r="X47" s="59" t="str">
        <f>IF(X46="","",VLOOKUP(X46,'[1]シフト記号表（勤務時間帯）'!$C$4:$K$35,9,FALSE))</f>
        <v/>
      </c>
      <c r="Y47" s="60" t="str">
        <f>IF(Y46="","",VLOOKUP(Y46,'[1]シフト記号表（勤務時間帯）'!$C$4:$K$35,9,FALSE))</f>
        <v/>
      </c>
      <c r="Z47" s="58" t="str">
        <f>IF(Z46="","",VLOOKUP(Z46,'[1]シフト記号表（勤務時間帯）'!$C$4:$K$35,9,FALSE))</f>
        <v/>
      </c>
      <c r="AA47" s="59" t="str">
        <f>IF(AA46="","",VLOOKUP(AA46,'[1]シフト記号表（勤務時間帯）'!$C$4:$K$35,9,FALSE))</f>
        <v/>
      </c>
      <c r="AB47" s="59" t="str">
        <f>IF(AB46="","",VLOOKUP(AB46,'[1]シフト記号表（勤務時間帯）'!$C$4:$K$35,9,FALSE))</f>
        <v/>
      </c>
      <c r="AC47" s="59" t="str">
        <f>IF(AC46="","",VLOOKUP(AC46,'[1]シフト記号表（勤務時間帯）'!$C$4:$K$35,9,FALSE))</f>
        <v/>
      </c>
      <c r="AD47" s="59" t="str">
        <f>IF(AD46="","",VLOOKUP(AD46,'[1]シフト記号表（勤務時間帯）'!$C$4:$K$35,9,FALSE))</f>
        <v/>
      </c>
      <c r="AE47" s="59" t="str">
        <f>IF(AE46="","",VLOOKUP(AE46,'[1]シフト記号表（勤務時間帯）'!$C$4:$K$35,9,FALSE))</f>
        <v/>
      </c>
      <c r="AF47" s="60" t="str">
        <f>IF(AF46="","",VLOOKUP(AF46,'[1]シフト記号表（勤務時間帯）'!$C$4:$K$35,9,FALSE))</f>
        <v/>
      </c>
      <c r="AG47" s="58" t="str">
        <f>IF(AG46="","",VLOOKUP(AG46,'[1]シフト記号表（勤務時間帯）'!$C$4:$K$35,9,FALSE))</f>
        <v/>
      </c>
      <c r="AH47" s="59" t="str">
        <f>IF(AH46="","",VLOOKUP(AH46,'[1]シフト記号表（勤務時間帯）'!$C$4:$K$35,9,FALSE))</f>
        <v/>
      </c>
      <c r="AI47" s="59" t="str">
        <f>IF(AI46="","",VLOOKUP(AI46,'[1]シフト記号表（勤務時間帯）'!$C$4:$K$35,9,FALSE))</f>
        <v/>
      </c>
      <c r="AJ47" s="59" t="str">
        <f>IF(AJ46="","",VLOOKUP(AJ46,'[1]シフト記号表（勤務時間帯）'!$C$4:$K$35,9,FALSE))</f>
        <v/>
      </c>
      <c r="AK47" s="59" t="str">
        <f>IF(AK46="","",VLOOKUP(AK46,'[1]シフト記号表（勤務時間帯）'!$C$4:$K$35,9,FALSE))</f>
        <v/>
      </c>
      <c r="AL47" s="59" t="str">
        <f>IF(AL46="","",VLOOKUP(AL46,'[1]シフト記号表（勤務時間帯）'!$C$4:$K$35,9,FALSE))</f>
        <v/>
      </c>
      <c r="AM47" s="60" t="str">
        <f>IF(AM46="","",VLOOKUP(AM46,'[1]シフト記号表（勤務時間帯）'!$C$4:$K$35,9,FALSE))</f>
        <v/>
      </c>
      <c r="AN47" s="58" t="str">
        <f>IF(AN46="","",VLOOKUP(AN46,'[1]シフト記号表（勤務時間帯）'!$C$4:$K$35,9,FALSE))</f>
        <v/>
      </c>
      <c r="AO47" s="59" t="str">
        <f>IF(AO46="","",VLOOKUP(AO46,'[1]シフト記号表（勤務時間帯）'!$C$4:$K$35,9,FALSE))</f>
        <v/>
      </c>
      <c r="AP47" s="59" t="str">
        <f>IF(AP46="","",VLOOKUP(AP46,'[1]シフト記号表（勤務時間帯）'!$C$4:$K$35,9,FALSE))</f>
        <v/>
      </c>
      <c r="AQ47" s="59" t="str">
        <f>IF(AQ46="","",VLOOKUP(AQ46,'[1]シフト記号表（勤務時間帯）'!$C$4:$K$35,9,FALSE))</f>
        <v/>
      </c>
      <c r="AR47" s="59" t="str">
        <f>IF(AR46="","",VLOOKUP(AR46,'[1]シフト記号表（勤務時間帯）'!$C$4:$K$35,9,FALSE))</f>
        <v/>
      </c>
      <c r="AS47" s="59" t="str">
        <f>IF(AS46="","",VLOOKUP(AS46,'[1]シフト記号表（勤務時間帯）'!$C$4:$K$35,9,FALSE))</f>
        <v/>
      </c>
      <c r="AT47" s="60" t="str">
        <f>IF(AT46="","",VLOOKUP(AT46,'[1]シフト記号表（勤務時間帯）'!$C$4:$K$35,9,FALSE))</f>
        <v/>
      </c>
      <c r="AU47" s="58" t="str">
        <f>IF(AU46="","",VLOOKUP(AU46,'[1]シフト記号表（勤務時間帯）'!$C$4:$K$35,9,FALSE))</f>
        <v/>
      </c>
      <c r="AV47" s="59" t="str">
        <f>IF(AV46="","",VLOOKUP(AV46,'[1]シフト記号表（勤務時間帯）'!$C$4:$K$35,9,FALSE))</f>
        <v/>
      </c>
      <c r="AW47" s="60" t="str">
        <f>IF(AW46="","",VLOOKUP(AW46,'[1]シフト記号表（勤務時間帯）'!$C$4:$K$35,9,FALSE))</f>
        <v/>
      </c>
      <c r="AX47" s="606"/>
      <c r="AY47" s="607"/>
      <c r="AZ47" s="610"/>
      <c r="BA47" s="611"/>
      <c r="BB47" s="644"/>
      <c r="BC47" s="645"/>
      <c r="BD47" s="645"/>
      <c r="BE47" s="645"/>
      <c r="BF47" s="645"/>
      <c r="BG47" s="646"/>
    </row>
    <row r="48" spans="2:59" ht="20.25" customHeight="1" x14ac:dyDescent="0.2">
      <c r="B48" s="545">
        <f>B46+1</f>
        <v>17</v>
      </c>
      <c r="C48" s="621"/>
      <c r="D48" s="549"/>
      <c r="E48" s="633"/>
      <c r="F48" s="549"/>
      <c r="G48" s="554"/>
      <c r="H48" s="555"/>
      <c r="I48" s="555"/>
      <c r="J48" s="555"/>
      <c r="K48" s="556"/>
      <c r="L48" s="635"/>
      <c r="M48" s="636"/>
      <c r="N48" s="636"/>
      <c r="O48" s="637"/>
      <c r="P48" s="627" t="s">
        <v>347</v>
      </c>
      <c r="Q48" s="628"/>
      <c r="R48" s="629"/>
      <c r="S48" s="61"/>
      <c r="T48" s="62"/>
      <c r="U48" s="62"/>
      <c r="V48" s="62"/>
      <c r="W48" s="62"/>
      <c r="X48" s="62"/>
      <c r="Y48" s="63"/>
      <c r="Z48" s="61"/>
      <c r="AA48" s="62"/>
      <c r="AB48" s="62"/>
      <c r="AC48" s="62"/>
      <c r="AD48" s="62"/>
      <c r="AE48" s="62"/>
      <c r="AF48" s="63"/>
      <c r="AG48" s="61"/>
      <c r="AH48" s="62"/>
      <c r="AI48" s="62"/>
      <c r="AJ48" s="62"/>
      <c r="AK48" s="62"/>
      <c r="AL48" s="62"/>
      <c r="AM48" s="63"/>
      <c r="AN48" s="61"/>
      <c r="AO48" s="62"/>
      <c r="AP48" s="62"/>
      <c r="AQ48" s="62"/>
      <c r="AR48" s="62"/>
      <c r="AS48" s="62"/>
      <c r="AT48" s="63"/>
      <c r="AU48" s="61"/>
      <c r="AV48" s="62"/>
      <c r="AW48" s="63"/>
      <c r="AX48" s="606">
        <f t="shared" ref="AX48" si="32">IF($BC$3="計画",SUM(S49:AT49),IF($BC$3="実績",SUM(S49:AW49),""))</f>
        <v>0</v>
      </c>
      <c r="AY48" s="607"/>
      <c r="AZ48" s="610">
        <f t="shared" ref="AZ48" si="33">IF($BC$3="計画",AX48/4,IF($BC$3="実績",AX48/($BA$7/7),""))</f>
        <v>0</v>
      </c>
      <c r="BA48" s="611"/>
      <c r="BB48" s="630"/>
      <c r="BC48" s="631"/>
      <c r="BD48" s="631"/>
      <c r="BE48" s="631"/>
      <c r="BF48" s="631"/>
      <c r="BG48" s="632"/>
    </row>
    <row r="49" spans="1:60" ht="20.25" customHeight="1" x14ac:dyDescent="0.2">
      <c r="B49" s="650"/>
      <c r="C49" s="548"/>
      <c r="D49" s="549"/>
      <c r="E49" s="651"/>
      <c r="F49" s="623"/>
      <c r="G49" s="557"/>
      <c r="H49" s="555"/>
      <c r="I49" s="555"/>
      <c r="J49" s="555"/>
      <c r="K49" s="556"/>
      <c r="L49" s="624"/>
      <c r="M49" s="625"/>
      <c r="N49" s="625"/>
      <c r="O49" s="626"/>
      <c r="P49" s="647" t="s">
        <v>348</v>
      </c>
      <c r="Q49" s="648"/>
      <c r="R49" s="649"/>
      <c r="S49" s="58" t="str">
        <f>IF(S48="","",VLOOKUP(S48,'[1]シフト記号表（勤務時間帯）'!$C$4:$K$35,9,FALSE))</f>
        <v/>
      </c>
      <c r="T49" s="59" t="str">
        <f>IF(T48="","",VLOOKUP(T48,'[1]シフト記号表（勤務時間帯）'!$C$4:$K$35,9,FALSE))</f>
        <v/>
      </c>
      <c r="U49" s="59" t="str">
        <f>IF(U48="","",VLOOKUP(U48,'[1]シフト記号表（勤務時間帯）'!$C$4:$K$35,9,FALSE))</f>
        <v/>
      </c>
      <c r="V49" s="59" t="str">
        <f>IF(V48="","",VLOOKUP(V48,'[1]シフト記号表（勤務時間帯）'!$C$4:$K$35,9,FALSE))</f>
        <v/>
      </c>
      <c r="W49" s="59" t="str">
        <f>IF(W48="","",VLOOKUP(W48,'[1]シフト記号表（勤務時間帯）'!$C$4:$K$35,9,FALSE))</f>
        <v/>
      </c>
      <c r="X49" s="59" t="str">
        <f>IF(X48="","",VLOOKUP(X48,'[1]シフト記号表（勤務時間帯）'!$C$4:$K$35,9,FALSE))</f>
        <v/>
      </c>
      <c r="Y49" s="60" t="str">
        <f>IF(Y48="","",VLOOKUP(Y48,'[1]シフト記号表（勤務時間帯）'!$C$4:$K$35,9,FALSE))</f>
        <v/>
      </c>
      <c r="Z49" s="58" t="str">
        <f>IF(Z48="","",VLOOKUP(Z48,'[1]シフト記号表（勤務時間帯）'!$C$4:$K$35,9,FALSE))</f>
        <v/>
      </c>
      <c r="AA49" s="59" t="str">
        <f>IF(AA48="","",VLOOKUP(AA48,'[1]シフト記号表（勤務時間帯）'!$C$4:$K$35,9,FALSE))</f>
        <v/>
      </c>
      <c r="AB49" s="59" t="str">
        <f>IF(AB48="","",VLOOKUP(AB48,'[1]シフト記号表（勤務時間帯）'!$C$4:$K$35,9,FALSE))</f>
        <v/>
      </c>
      <c r="AC49" s="59" t="str">
        <f>IF(AC48="","",VLOOKUP(AC48,'[1]シフト記号表（勤務時間帯）'!$C$4:$K$35,9,FALSE))</f>
        <v/>
      </c>
      <c r="AD49" s="59" t="str">
        <f>IF(AD48="","",VLOOKUP(AD48,'[1]シフト記号表（勤務時間帯）'!$C$4:$K$35,9,FALSE))</f>
        <v/>
      </c>
      <c r="AE49" s="59" t="str">
        <f>IF(AE48="","",VLOOKUP(AE48,'[1]シフト記号表（勤務時間帯）'!$C$4:$K$35,9,FALSE))</f>
        <v/>
      </c>
      <c r="AF49" s="60" t="str">
        <f>IF(AF48="","",VLOOKUP(AF48,'[1]シフト記号表（勤務時間帯）'!$C$4:$K$35,9,FALSE))</f>
        <v/>
      </c>
      <c r="AG49" s="58" t="str">
        <f>IF(AG48="","",VLOOKUP(AG48,'[1]シフト記号表（勤務時間帯）'!$C$4:$K$35,9,FALSE))</f>
        <v/>
      </c>
      <c r="AH49" s="59" t="str">
        <f>IF(AH48="","",VLOOKUP(AH48,'[1]シフト記号表（勤務時間帯）'!$C$4:$K$35,9,FALSE))</f>
        <v/>
      </c>
      <c r="AI49" s="59" t="str">
        <f>IF(AI48="","",VLOOKUP(AI48,'[1]シフト記号表（勤務時間帯）'!$C$4:$K$35,9,FALSE))</f>
        <v/>
      </c>
      <c r="AJ49" s="59" t="str">
        <f>IF(AJ48="","",VLOOKUP(AJ48,'[1]シフト記号表（勤務時間帯）'!$C$4:$K$35,9,FALSE))</f>
        <v/>
      </c>
      <c r="AK49" s="59" t="str">
        <f>IF(AK48="","",VLOOKUP(AK48,'[1]シフト記号表（勤務時間帯）'!$C$4:$K$35,9,FALSE))</f>
        <v/>
      </c>
      <c r="AL49" s="59" t="str">
        <f>IF(AL48="","",VLOOKUP(AL48,'[1]シフト記号表（勤務時間帯）'!$C$4:$K$35,9,FALSE))</f>
        <v/>
      </c>
      <c r="AM49" s="60" t="str">
        <f>IF(AM48="","",VLOOKUP(AM48,'[1]シフト記号表（勤務時間帯）'!$C$4:$K$35,9,FALSE))</f>
        <v/>
      </c>
      <c r="AN49" s="58" t="str">
        <f>IF(AN48="","",VLOOKUP(AN48,'[1]シフト記号表（勤務時間帯）'!$C$4:$K$35,9,FALSE))</f>
        <v/>
      </c>
      <c r="AO49" s="59" t="str">
        <f>IF(AO48="","",VLOOKUP(AO48,'[1]シフト記号表（勤務時間帯）'!$C$4:$K$35,9,FALSE))</f>
        <v/>
      </c>
      <c r="AP49" s="59" t="str">
        <f>IF(AP48="","",VLOOKUP(AP48,'[1]シフト記号表（勤務時間帯）'!$C$4:$K$35,9,FALSE))</f>
        <v/>
      </c>
      <c r="AQ49" s="59" t="str">
        <f>IF(AQ48="","",VLOOKUP(AQ48,'[1]シフト記号表（勤務時間帯）'!$C$4:$K$35,9,FALSE))</f>
        <v/>
      </c>
      <c r="AR49" s="59" t="str">
        <f>IF(AR48="","",VLOOKUP(AR48,'[1]シフト記号表（勤務時間帯）'!$C$4:$K$35,9,FALSE))</f>
        <v/>
      </c>
      <c r="AS49" s="59" t="str">
        <f>IF(AS48="","",VLOOKUP(AS48,'[1]シフト記号表（勤務時間帯）'!$C$4:$K$35,9,FALSE))</f>
        <v/>
      </c>
      <c r="AT49" s="60" t="str">
        <f>IF(AT48="","",VLOOKUP(AT48,'[1]シフト記号表（勤務時間帯）'!$C$4:$K$35,9,FALSE))</f>
        <v/>
      </c>
      <c r="AU49" s="58" t="str">
        <f>IF(AU48="","",VLOOKUP(AU48,'[1]シフト記号表（勤務時間帯）'!$C$4:$K$35,9,FALSE))</f>
        <v/>
      </c>
      <c r="AV49" s="59" t="str">
        <f>IF(AV48="","",VLOOKUP(AV48,'[1]シフト記号表（勤務時間帯）'!$C$4:$K$35,9,FALSE))</f>
        <v/>
      </c>
      <c r="AW49" s="60" t="str">
        <f>IF(AW48="","",VLOOKUP(AW48,'[1]シフト記号表（勤務時間帯）'!$C$4:$K$35,9,FALSE))</f>
        <v/>
      </c>
      <c r="AX49" s="606"/>
      <c r="AY49" s="607"/>
      <c r="AZ49" s="610"/>
      <c r="BA49" s="611"/>
      <c r="BB49" s="644"/>
      <c r="BC49" s="645"/>
      <c r="BD49" s="645"/>
      <c r="BE49" s="645"/>
      <c r="BF49" s="645"/>
      <c r="BG49" s="646"/>
    </row>
    <row r="50" spans="1:60" ht="20.25" customHeight="1" x14ac:dyDescent="0.2">
      <c r="B50" s="545">
        <f>B48+1</f>
        <v>18</v>
      </c>
      <c r="C50" s="621"/>
      <c r="D50" s="549"/>
      <c r="E50" s="633"/>
      <c r="F50" s="549"/>
      <c r="G50" s="554"/>
      <c r="H50" s="555"/>
      <c r="I50" s="555"/>
      <c r="J50" s="555"/>
      <c r="K50" s="556"/>
      <c r="L50" s="635"/>
      <c r="M50" s="636"/>
      <c r="N50" s="636"/>
      <c r="O50" s="637"/>
      <c r="P50" s="627" t="s">
        <v>347</v>
      </c>
      <c r="Q50" s="628"/>
      <c r="R50" s="629"/>
      <c r="S50" s="61"/>
      <c r="T50" s="62"/>
      <c r="U50" s="62"/>
      <c r="V50" s="62"/>
      <c r="W50" s="62"/>
      <c r="X50" s="62"/>
      <c r="Y50" s="63"/>
      <c r="Z50" s="61"/>
      <c r="AA50" s="62"/>
      <c r="AB50" s="62"/>
      <c r="AC50" s="62"/>
      <c r="AD50" s="62"/>
      <c r="AE50" s="62"/>
      <c r="AF50" s="63"/>
      <c r="AG50" s="61"/>
      <c r="AH50" s="62"/>
      <c r="AI50" s="62"/>
      <c r="AJ50" s="62"/>
      <c r="AK50" s="62"/>
      <c r="AL50" s="62"/>
      <c r="AM50" s="63"/>
      <c r="AN50" s="61"/>
      <c r="AO50" s="62"/>
      <c r="AP50" s="62"/>
      <c r="AQ50" s="62"/>
      <c r="AR50" s="62"/>
      <c r="AS50" s="62"/>
      <c r="AT50" s="63"/>
      <c r="AU50" s="61"/>
      <c r="AV50" s="62"/>
      <c r="AW50" s="63"/>
      <c r="AX50" s="606">
        <f t="shared" ref="AX50" si="34">IF($BC$3="計画",SUM(S51:AT51),IF($BC$3="実績",SUM(S51:AW51),""))</f>
        <v>0</v>
      </c>
      <c r="AY50" s="607"/>
      <c r="AZ50" s="610">
        <f t="shared" ref="AZ50" si="35">IF($BC$3="計画",AX50/4,IF($BC$3="実績",AX50/($BA$7/7),""))</f>
        <v>0</v>
      </c>
      <c r="BA50" s="611"/>
      <c r="BB50" s="630"/>
      <c r="BC50" s="631"/>
      <c r="BD50" s="631"/>
      <c r="BE50" s="631"/>
      <c r="BF50" s="631"/>
      <c r="BG50" s="632"/>
    </row>
    <row r="51" spans="1:60" ht="20.25" customHeight="1" thickBot="1" x14ac:dyDescent="0.25">
      <c r="B51" s="545"/>
      <c r="C51" s="652"/>
      <c r="D51" s="653"/>
      <c r="E51" s="634"/>
      <c r="F51" s="549"/>
      <c r="G51" s="557"/>
      <c r="H51" s="555"/>
      <c r="I51" s="555"/>
      <c r="J51" s="555"/>
      <c r="K51" s="556"/>
      <c r="L51" s="635"/>
      <c r="M51" s="636"/>
      <c r="N51" s="636"/>
      <c r="O51" s="637"/>
      <c r="P51" s="618" t="s">
        <v>348</v>
      </c>
      <c r="Q51" s="619"/>
      <c r="R51" s="620"/>
      <c r="S51" s="58" t="str">
        <f>IF(S50="","",VLOOKUP(S50,'[1]シフト記号表（勤務時間帯）'!$C$4:$K$35,9,FALSE))</f>
        <v/>
      </c>
      <c r="T51" s="59" t="str">
        <f>IF(T50="","",VLOOKUP(T50,'[1]シフト記号表（勤務時間帯）'!$C$4:$K$35,9,FALSE))</f>
        <v/>
      </c>
      <c r="U51" s="59" t="str">
        <f>IF(U50="","",VLOOKUP(U50,'[1]シフト記号表（勤務時間帯）'!$C$4:$K$35,9,FALSE))</f>
        <v/>
      </c>
      <c r="V51" s="59" t="str">
        <f>IF(V50="","",VLOOKUP(V50,'[1]シフト記号表（勤務時間帯）'!$C$4:$K$35,9,FALSE))</f>
        <v/>
      </c>
      <c r="W51" s="59" t="str">
        <f>IF(W50="","",VLOOKUP(W50,'[1]シフト記号表（勤務時間帯）'!$C$4:$K$35,9,FALSE))</f>
        <v/>
      </c>
      <c r="X51" s="59" t="str">
        <f>IF(X50="","",VLOOKUP(X50,'[1]シフト記号表（勤務時間帯）'!$C$4:$K$35,9,FALSE))</f>
        <v/>
      </c>
      <c r="Y51" s="60" t="str">
        <f>IF(Y50="","",VLOOKUP(Y50,'[1]シフト記号表（勤務時間帯）'!$C$4:$K$35,9,FALSE))</f>
        <v/>
      </c>
      <c r="Z51" s="58" t="str">
        <f>IF(Z50="","",VLOOKUP(Z50,'[1]シフト記号表（勤務時間帯）'!$C$4:$K$35,9,FALSE))</f>
        <v/>
      </c>
      <c r="AA51" s="59" t="str">
        <f>IF(AA50="","",VLOOKUP(AA50,'[1]シフト記号表（勤務時間帯）'!$C$4:$K$35,9,FALSE))</f>
        <v/>
      </c>
      <c r="AB51" s="59" t="str">
        <f>IF(AB50="","",VLOOKUP(AB50,'[1]シフト記号表（勤務時間帯）'!$C$4:$K$35,9,FALSE))</f>
        <v/>
      </c>
      <c r="AC51" s="59" t="str">
        <f>IF(AC50="","",VLOOKUP(AC50,'[1]シフト記号表（勤務時間帯）'!$C$4:$K$35,9,FALSE))</f>
        <v/>
      </c>
      <c r="AD51" s="59" t="str">
        <f>IF(AD50="","",VLOOKUP(AD50,'[1]シフト記号表（勤務時間帯）'!$C$4:$K$35,9,FALSE))</f>
        <v/>
      </c>
      <c r="AE51" s="59" t="str">
        <f>IF(AE50="","",VLOOKUP(AE50,'[1]シフト記号表（勤務時間帯）'!$C$4:$K$35,9,FALSE))</f>
        <v/>
      </c>
      <c r="AF51" s="60" t="str">
        <f>IF(AF50="","",VLOOKUP(AF50,'[1]シフト記号表（勤務時間帯）'!$C$4:$K$35,9,FALSE))</f>
        <v/>
      </c>
      <c r="AG51" s="58" t="str">
        <f>IF(AG50="","",VLOOKUP(AG50,'[1]シフト記号表（勤務時間帯）'!$C$4:$K$35,9,FALSE))</f>
        <v/>
      </c>
      <c r="AH51" s="59" t="str">
        <f>IF(AH50="","",VLOOKUP(AH50,'[1]シフト記号表（勤務時間帯）'!$C$4:$K$35,9,FALSE))</f>
        <v/>
      </c>
      <c r="AI51" s="59" t="str">
        <f>IF(AI50="","",VLOOKUP(AI50,'[1]シフト記号表（勤務時間帯）'!$C$4:$K$35,9,FALSE))</f>
        <v/>
      </c>
      <c r="AJ51" s="59" t="str">
        <f>IF(AJ50="","",VLOOKUP(AJ50,'[1]シフト記号表（勤務時間帯）'!$C$4:$K$35,9,FALSE))</f>
        <v/>
      </c>
      <c r="AK51" s="59" t="str">
        <f>IF(AK50="","",VLOOKUP(AK50,'[1]シフト記号表（勤務時間帯）'!$C$4:$K$35,9,FALSE))</f>
        <v/>
      </c>
      <c r="AL51" s="59" t="str">
        <f>IF(AL50="","",VLOOKUP(AL50,'[1]シフト記号表（勤務時間帯）'!$C$4:$K$35,9,FALSE))</f>
        <v/>
      </c>
      <c r="AM51" s="60" t="str">
        <f>IF(AM50="","",VLOOKUP(AM50,'[1]シフト記号表（勤務時間帯）'!$C$4:$K$35,9,FALSE))</f>
        <v/>
      </c>
      <c r="AN51" s="58" t="str">
        <f>IF(AN50="","",VLOOKUP(AN50,'[1]シフト記号表（勤務時間帯）'!$C$4:$K$35,9,FALSE))</f>
        <v/>
      </c>
      <c r="AO51" s="59" t="str">
        <f>IF(AO50="","",VLOOKUP(AO50,'[1]シフト記号表（勤務時間帯）'!$C$4:$K$35,9,FALSE))</f>
        <v/>
      </c>
      <c r="AP51" s="59" t="str">
        <f>IF(AP50="","",VLOOKUP(AP50,'[1]シフト記号表（勤務時間帯）'!$C$4:$K$35,9,FALSE))</f>
        <v/>
      </c>
      <c r="AQ51" s="59" t="str">
        <f>IF(AQ50="","",VLOOKUP(AQ50,'[1]シフト記号表（勤務時間帯）'!$C$4:$K$35,9,FALSE))</f>
        <v/>
      </c>
      <c r="AR51" s="59" t="str">
        <f>IF(AR50="","",VLOOKUP(AR50,'[1]シフト記号表（勤務時間帯）'!$C$4:$K$35,9,FALSE))</f>
        <v/>
      </c>
      <c r="AS51" s="59" t="str">
        <f>IF(AS50="","",VLOOKUP(AS50,'[1]シフト記号表（勤務時間帯）'!$C$4:$K$35,9,FALSE))</f>
        <v/>
      </c>
      <c r="AT51" s="60" t="str">
        <f>IF(AT50="","",VLOOKUP(AT50,'[1]シフト記号表（勤務時間帯）'!$C$4:$K$35,9,FALSE))</f>
        <v/>
      </c>
      <c r="AU51" s="58" t="str">
        <f>IF(AU50="","",VLOOKUP(AU50,'[1]シフト記号表（勤務時間帯）'!$C$4:$K$35,9,FALSE))</f>
        <v/>
      </c>
      <c r="AV51" s="59" t="str">
        <f>IF(AV50="","",VLOOKUP(AV50,'[1]シフト記号表（勤務時間帯）'!$C$4:$K$35,9,FALSE))</f>
        <v/>
      </c>
      <c r="AW51" s="60" t="str">
        <f>IF(AW50="","",VLOOKUP(AW50,'[1]シフト記号表（勤務時間帯）'!$C$4:$K$35,9,FALSE))</f>
        <v/>
      </c>
      <c r="AX51" s="606"/>
      <c r="AY51" s="607"/>
      <c r="AZ51" s="610"/>
      <c r="BA51" s="611"/>
      <c r="BB51" s="615"/>
      <c r="BC51" s="616"/>
      <c r="BD51" s="616"/>
      <c r="BE51" s="616"/>
      <c r="BF51" s="616"/>
      <c r="BG51" s="617"/>
    </row>
    <row r="52" spans="1:60" ht="20.25" customHeight="1" thickBot="1" x14ac:dyDescent="0.25">
      <c r="B52" s="64"/>
      <c r="C52" s="65"/>
      <c r="D52" s="65"/>
      <c r="E52" s="65"/>
      <c r="F52" s="65"/>
      <c r="G52" s="65"/>
      <c r="H52" s="65"/>
      <c r="I52" s="65"/>
      <c r="J52" s="65"/>
      <c r="K52" s="65"/>
      <c r="L52" s="65"/>
      <c r="M52" s="65"/>
      <c r="N52" s="65"/>
      <c r="O52" s="65"/>
      <c r="P52" s="65"/>
      <c r="Q52" s="65"/>
      <c r="R52" s="66"/>
      <c r="S52" s="654"/>
      <c r="T52" s="655"/>
      <c r="U52" s="655"/>
      <c r="V52" s="655"/>
      <c r="W52" s="655"/>
      <c r="X52" s="655"/>
      <c r="Y52" s="655"/>
      <c r="Z52" s="655"/>
      <c r="AA52" s="655"/>
      <c r="AB52" s="655"/>
      <c r="AC52" s="655"/>
      <c r="AD52" s="655"/>
      <c r="AE52" s="655"/>
      <c r="AF52" s="655"/>
      <c r="AG52" s="655"/>
      <c r="AH52" s="655"/>
      <c r="AI52" s="655"/>
      <c r="AJ52" s="655"/>
      <c r="AK52" s="655"/>
      <c r="AL52" s="655"/>
      <c r="AM52" s="655"/>
      <c r="AN52" s="655"/>
      <c r="AO52" s="655"/>
      <c r="AP52" s="655"/>
      <c r="AQ52" s="655"/>
      <c r="AR52" s="655"/>
      <c r="AS52" s="655"/>
      <c r="AT52" s="655"/>
      <c r="AU52" s="655"/>
      <c r="AV52" s="655"/>
      <c r="AW52" s="655"/>
      <c r="AX52" s="656">
        <f>SUM(AX16:AY51)</f>
        <v>0</v>
      </c>
      <c r="AY52" s="657"/>
      <c r="AZ52" s="658">
        <f>SUM(AZ16:BA51)</f>
        <v>0</v>
      </c>
      <c r="BA52" s="659"/>
      <c r="BB52" s="660"/>
      <c r="BC52" s="661"/>
      <c r="BD52" s="661"/>
      <c r="BE52" s="661"/>
      <c r="BF52" s="661"/>
      <c r="BG52" s="662"/>
    </row>
    <row r="53" spans="1:60" ht="20.25" customHeight="1" x14ac:dyDescent="0.2">
      <c r="C53" s="67"/>
      <c r="D53" s="68"/>
      <c r="E53" s="69"/>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70"/>
      <c r="AG53" s="44"/>
      <c r="AH53" s="44"/>
      <c r="AI53" s="44"/>
      <c r="AJ53" s="44"/>
      <c r="AK53" s="44"/>
      <c r="AL53" s="44"/>
      <c r="AM53" s="44"/>
      <c r="AN53" s="44"/>
      <c r="AO53" s="44"/>
      <c r="AP53" s="44"/>
      <c r="AQ53" s="44"/>
      <c r="AR53" s="44"/>
      <c r="AS53" s="44"/>
      <c r="AT53" s="44"/>
      <c r="AU53" s="44"/>
      <c r="AV53" s="44"/>
      <c r="AW53" s="44"/>
      <c r="AX53" s="44"/>
    </row>
    <row r="54" spans="1:60" ht="20.25" customHeight="1" x14ac:dyDescent="0.2">
      <c r="C54" s="44" t="s">
        <v>349</v>
      </c>
      <c r="D54" s="44"/>
      <c r="E54" s="44"/>
      <c r="F54" s="44"/>
      <c r="G54" s="44"/>
      <c r="H54" s="44"/>
      <c r="I54" s="44"/>
      <c r="J54" s="44"/>
      <c r="K54" s="44"/>
      <c r="L54" s="44"/>
      <c r="M54" s="70"/>
      <c r="N54" s="44"/>
      <c r="O54" s="44"/>
      <c r="P54" s="44"/>
      <c r="Q54" s="44"/>
      <c r="R54" s="44"/>
      <c r="S54" s="71"/>
      <c r="T54" s="71"/>
      <c r="U54" s="71"/>
      <c r="V54" s="71"/>
      <c r="W54" s="71"/>
      <c r="X54" s="71"/>
      <c r="Y54" s="71"/>
      <c r="Z54" s="71"/>
      <c r="AA54" s="71"/>
      <c r="AB54" s="71"/>
      <c r="AC54" s="71"/>
      <c r="AD54" s="71"/>
      <c r="AE54" s="71"/>
      <c r="AF54" s="71"/>
      <c r="AG54" s="71"/>
      <c r="AH54" s="71"/>
      <c r="AI54" s="44"/>
      <c r="AM54" s="72"/>
      <c r="AN54" s="73"/>
      <c r="AO54" s="73"/>
      <c r="AP54" s="44"/>
      <c r="AQ54" s="44"/>
      <c r="AR54" s="44"/>
      <c r="AS54" s="44"/>
      <c r="AT54" s="44"/>
      <c r="AU54" s="44"/>
      <c r="AV54" s="44"/>
      <c r="AW54" s="44"/>
      <c r="AX54" s="44"/>
      <c r="AY54" s="44"/>
      <c r="AZ54" s="44"/>
      <c r="BA54" s="44"/>
      <c r="BB54" s="44"/>
      <c r="BC54" s="44"/>
      <c r="BD54" s="44"/>
      <c r="BE54" s="44"/>
      <c r="BF54" s="44"/>
      <c r="BG54" s="44"/>
      <c r="BH54" s="73"/>
    </row>
    <row r="55" spans="1:60" ht="20.25" customHeight="1" x14ac:dyDescent="0.2">
      <c r="A55" s="44"/>
      <c r="B55" s="44"/>
      <c r="C55" s="44"/>
      <c r="D55" s="44"/>
      <c r="E55" s="44"/>
      <c r="F55" s="44"/>
      <c r="G55" s="44"/>
      <c r="H55" s="44"/>
      <c r="I55" s="44"/>
      <c r="J55" s="44"/>
      <c r="K55" s="44"/>
      <c r="L55" s="44"/>
      <c r="M55" s="70"/>
      <c r="N55" s="44"/>
      <c r="O55" s="44"/>
      <c r="P55" s="44"/>
      <c r="Q55" s="44"/>
      <c r="R55" s="44"/>
      <c r="S55" s="71"/>
      <c r="T55" s="44"/>
      <c r="AA55" s="73"/>
      <c r="AB55" s="44"/>
      <c r="AC55" s="44"/>
      <c r="AD55" s="44"/>
      <c r="AE55" s="44"/>
      <c r="AF55" s="44"/>
      <c r="AG55" s="44"/>
      <c r="AH55" s="44"/>
      <c r="AI55" s="44"/>
      <c r="AJ55" s="44"/>
      <c r="AK55" s="44"/>
      <c r="AL55" s="44"/>
      <c r="AM55" s="44"/>
      <c r="AN55" s="44"/>
      <c r="AO55" s="44"/>
      <c r="AP55" s="44"/>
      <c r="AQ55" s="44"/>
      <c r="AR55" s="44"/>
      <c r="AS55" s="44"/>
      <c r="AT55" s="73"/>
    </row>
    <row r="56" spans="1:60" ht="20.25" customHeight="1" x14ac:dyDescent="0.2">
      <c r="A56" s="44"/>
      <c r="B56" s="44"/>
      <c r="C56" s="44"/>
      <c r="D56" s="663" t="s">
        <v>350</v>
      </c>
      <c r="E56" s="663"/>
      <c r="F56" s="663" t="s">
        <v>351</v>
      </c>
      <c r="G56" s="663"/>
      <c r="H56" s="663"/>
      <c r="I56" s="663"/>
      <c r="J56" s="44"/>
      <c r="K56" s="582" t="s">
        <v>352</v>
      </c>
      <c r="L56" s="582"/>
      <c r="M56" s="582"/>
      <c r="N56" s="582"/>
      <c r="P56" s="74" t="s">
        <v>353</v>
      </c>
      <c r="Q56" s="74"/>
      <c r="R56" s="75"/>
      <c r="S56" s="71"/>
      <c r="T56" s="44"/>
      <c r="AA56" s="73"/>
      <c r="AB56" s="44"/>
      <c r="AC56" s="44"/>
      <c r="AD56" s="44"/>
      <c r="AE56" s="44"/>
      <c r="AF56" s="44"/>
      <c r="AG56" s="44"/>
      <c r="AH56" s="44"/>
      <c r="AI56" s="44"/>
      <c r="AJ56" s="44"/>
      <c r="AK56" s="44"/>
      <c r="AL56" s="44"/>
      <c r="AM56" s="44"/>
      <c r="AN56" s="44"/>
      <c r="AO56" s="44"/>
      <c r="AP56" s="44"/>
      <c r="AQ56" s="44"/>
      <c r="AR56" s="44"/>
      <c r="AS56" s="44"/>
      <c r="AT56" s="73"/>
    </row>
    <row r="57" spans="1:60" ht="20.25" customHeight="1" x14ac:dyDescent="0.2">
      <c r="A57" s="44"/>
      <c r="B57" s="44"/>
      <c r="C57" s="44"/>
      <c r="D57" s="664"/>
      <c r="E57" s="664"/>
      <c r="F57" s="664" t="s">
        <v>354</v>
      </c>
      <c r="G57" s="664"/>
      <c r="H57" s="664" t="s">
        <v>355</v>
      </c>
      <c r="I57" s="664"/>
      <c r="J57" s="44"/>
      <c r="K57" s="664" t="s">
        <v>354</v>
      </c>
      <c r="L57" s="664"/>
      <c r="M57" s="664" t="s">
        <v>355</v>
      </c>
      <c r="N57" s="664"/>
      <c r="P57" s="74" t="s">
        <v>356</v>
      </c>
      <c r="Q57" s="74"/>
      <c r="R57" s="75"/>
      <c r="S57" s="71"/>
      <c r="T57" s="44"/>
      <c r="AA57" s="73"/>
      <c r="AB57" s="44"/>
      <c r="AC57" s="44"/>
      <c r="AD57" s="44"/>
      <c r="AE57" s="44"/>
      <c r="AF57" s="44"/>
      <c r="AG57" s="44"/>
      <c r="AH57" s="44"/>
      <c r="AI57" s="44"/>
      <c r="AJ57" s="44"/>
      <c r="AK57" s="44"/>
      <c r="AL57" s="44"/>
      <c r="AM57" s="44"/>
      <c r="AN57" s="44"/>
      <c r="AO57" s="44"/>
      <c r="AP57" s="44"/>
      <c r="AQ57" s="44"/>
      <c r="AR57" s="44"/>
      <c r="AS57" s="44"/>
      <c r="AT57" s="73"/>
    </row>
    <row r="58" spans="1:60" ht="20.25" customHeight="1" x14ac:dyDescent="0.2">
      <c r="C58" s="44"/>
      <c r="D58" s="667" t="s">
        <v>357</v>
      </c>
      <c r="E58" s="667"/>
      <c r="F58" s="668">
        <f>SUMIFS($AX$16:$AY$51,$C$16:$D$51,"介護支援専門員",$E$16:$F$51,"A")</f>
        <v>0</v>
      </c>
      <c r="G58" s="668"/>
      <c r="H58" s="669">
        <f>SUMIFS($AZ$16:$BA$51,$C$16:$D$51,"介護支援専門員",$E$16:$F$51,"A")</f>
        <v>0</v>
      </c>
      <c r="I58" s="669"/>
      <c r="J58" s="44"/>
      <c r="K58" s="670">
        <v>0</v>
      </c>
      <c r="L58" s="670"/>
      <c r="M58" s="671">
        <v>0</v>
      </c>
      <c r="N58" s="671"/>
      <c r="P58" s="665">
        <v>0</v>
      </c>
      <c r="Q58" s="666"/>
      <c r="R58" s="75"/>
      <c r="S58" s="71"/>
      <c r="T58" s="72"/>
      <c r="AA58" s="73"/>
      <c r="AB58" s="44"/>
      <c r="AC58" s="44"/>
      <c r="AD58" s="44"/>
      <c r="AE58" s="44"/>
      <c r="AF58" s="44"/>
      <c r="AG58" s="44"/>
      <c r="AH58" s="44"/>
      <c r="AI58" s="44"/>
      <c r="AJ58" s="44"/>
      <c r="AK58" s="44"/>
      <c r="AL58" s="44"/>
      <c r="AM58" s="44"/>
      <c r="AN58" s="44"/>
      <c r="AO58" s="44"/>
      <c r="AP58" s="44"/>
      <c r="AQ58" s="44"/>
      <c r="AR58" s="44"/>
      <c r="AS58" s="44"/>
      <c r="AT58" s="73"/>
    </row>
    <row r="59" spans="1:60" ht="20.25" customHeight="1" x14ac:dyDescent="0.2">
      <c r="C59" s="44"/>
      <c r="D59" s="667" t="s">
        <v>358</v>
      </c>
      <c r="E59" s="667"/>
      <c r="F59" s="668">
        <f>SUMIFS($AX$16:$AY$51,$C$16:$D$51,"介護支援専門員",$E$16:$F$51,"B")</f>
        <v>0</v>
      </c>
      <c r="G59" s="668"/>
      <c r="H59" s="669">
        <f>SUMIFS($AZ$16:$BA$51,$C$16:$D$51,"介護支援専門員",$E$16:$F$51,"B")</f>
        <v>0</v>
      </c>
      <c r="I59" s="669"/>
      <c r="J59" s="44"/>
      <c r="K59" s="670">
        <v>0</v>
      </c>
      <c r="L59" s="670"/>
      <c r="M59" s="671">
        <v>0</v>
      </c>
      <c r="N59" s="671"/>
      <c r="P59" s="665">
        <v>0</v>
      </c>
      <c r="Q59" s="666"/>
      <c r="R59" s="75"/>
      <c r="S59" s="71"/>
      <c r="T59" s="72"/>
      <c r="AA59" s="73"/>
      <c r="AB59" s="44"/>
      <c r="AC59" s="44"/>
      <c r="AD59" s="44"/>
      <c r="AE59" s="44"/>
      <c r="AF59" s="44"/>
      <c r="AG59" s="44"/>
      <c r="AH59" s="44"/>
      <c r="AI59" s="44"/>
      <c r="AJ59" s="44"/>
      <c r="AK59" s="44"/>
      <c r="AL59" s="44"/>
      <c r="AM59" s="44"/>
      <c r="AN59" s="44"/>
      <c r="AO59" s="44"/>
      <c r="AP59" s="44"/>
      <c r="AQ59" s="44"/>
      <c r="AR59" s="44"/>
      <c r="AS59" s="44"/>
      <c r="AT59" s="73"/>
    </row>
    <row r="60" spans="1:60" ht="20.25" customHeight="1" x14ac:dyDescent="0.2">
      <c r="C60" s="44"/>
      <c r="D60" s="667" t="s">
        <v>359</v>
      </c>
      <c r="E60" s="667"/>
      <c r="F60" s="668">
        <f>SUMIFS($AX$16:$AY$51,$C$16:$D$51,"介護支援専門員",$E$16:$F$51,"C")</f>
        <v>0</v>
      </c>
      <c r="G60" s="668"/>
      <c r="H60" s="669">
        <f>SUMIFS($AZ$16:$BA$51,$C$16:$D$51,"介護支援専門員",$E$16:$F$51,"C")</f>
        <v>0</v>
      </c>
      <c r="I60" s="669"/>
      <c r="J60" s="44"/>
      <c r="K60" s="670">
        <v>0</v>
      </c>
      <c r="L60" s="670"/>
      <c r="M60" s="674">
        <v>0</v>
      </c>
      <c r="N60" s="674"/>
      <c r="P60" s="672" t="s">
        <v>360</v>
      </c>
      <c r="Q60" s="673"/>
      <c r="R60" s="75"/>
      <c r="S60" s="71"/>
    </row>
    <row r="61" spans="1:60" ht="20.25" customHeight="1" x14ac:dyDescent="0.2">
      <c r="C61" s="44"/>
      <c r="D61" s="667" t="s">
        <v>361</v>
      </c>
      <c r="E61" s="667"/>
      <c r="F61" s="668">
        <f>SUMIFS($AX$16:$AY$51,$C$16:$D$51,"介護支援専門員",$E$16:$F$51,"D")</f>
        <v>0</v>
      </c>
      <c r="G61" s="668"/>
      <c r="H61" s="669">
        <f>SUMIFS($AZ$16:$BA$51,$C$16:$D$51,"介護支援専門員",$E$16:$F$51,"D")</f>
        <v>0</v>
      </c>
      <c r="I61" s="669"/>
      <c r="J61" s="44"/>
      <c r="K61" s="670">
        <v>0</v>
      </c>
      <c r="L61" s="670"/>
      <c r="M61" s="674">
        <v>0</v>
      </c>
      <c r="N61" s="674"/>
      <c r="P61" s="672" t="s">
        <v>360</v>
      </c>
      <c r="Q61" s="673"/>
      <c r="R61" s="75"/>
      <c r="S61" s="71"/>
    </row>
    <row r="62" spans="1:60" ht="20.25" customHeight="1" x14ac:dyDescent="0.2">
      <c r="C62" s="44"/>
      <c r="D62" s="667" t="s">
        <v>362</v>
      </c>
      <c r="E62" s="667"/>
      <c r="F62" s="668">
        <f>SUM(F58:G61)</f>
        <v>0</v>
      </c>
      <c r="G62" s="668"/>
      <c r="H62" s="669">
        <f>SUM(H58:I61)</f>
        <v>0</v>
      </c>
      <c r="I62" s="669"/>
      <c r="J62" s="44"/>
      <c r="K62" s="668">
        <f>SUM(K58:L61)</f>
        <v>0</v>
      </c>
      <c r="L62" s="668"/>
      <c r="M62" s="669">
        <f>SUM(M58:N61)</f>
        <v>0</v>
      </c>
      <c r="N62" s="669"/>
      <c r="P62" s="677">
        <f>SUM(P58:Q59)</f>
        <v>0</v>
      </c>
      <c r="Q62" s="678"/>
      <c r="R62" s="75"/>
      <c r="S62" s="71"/>
    </row>
    <row r="63" spans="1:60" ht="20.25" customHeight="1" x14ac:dyDescent="0.2">
      <c r="C63" s="76"/>
      <c r="D63" s="77"/>
      <c r="E63" s="77"/>
      <c r="F63" s="77"/>
      <c r="G63" s="77"/>
      <c r="H63" s="78"/>
      <c r="I63" s="78"/>
      <c r="J63" s="78"/>
      <c r="K63" s="79"/>
      <c r="L63" s="79"/>
      <c r="M63" s="79"/>
      <c r="N63" s="80"/>
      <c r="O63" s="81"/>
      <c r="P63" s="71"/>
      <c r="Q63" s="71"/>
      <c r="R63" s="71"/>
      <c r="S63" s="71"/>
    </row>
    <row r="64" spans="1:60" ht="20.25" customHeight="1" x14ac:dyDescent="0.2">
      <c r="C64" s="76"/>
      <c r="D64" s="70" t="s">
        <v>363</v>
      </c>
      <c r="E64" s="44"/>
      <c r="F64" s="44"/>
      <c r="G64" s="44"/>
      <c r="H64" s="44"/>
      <c r="I64" s="44"/>
      <c r="J64" s="44"/>
      <c r="K64" s="44"/>
      <c r="L64" s="44"/>
      <c r="M64" s="82"/>
      <c r="N64" s="82"/>
      <c r="O64" s="44"/>
      <c r="P64" s="44"/>
      <c r="Q64" s="44"/>
      <c r="R64" s="71"/>
      <c r="S64" s="71"/>
      <c r="U64" s="44" t="s">
        <v>364</v>
      </c>
      <c r="V64" s="44"/>
      <c r="W64" s="44"/>
      <c r="X64" s="44"/>
      <c r="Y64" s="44"/>
      <c r="Z64" s="44"/>
    </row>
    <row r="65" spans="3:34" ht="20.25" customHeight="1" x14ac:dyDescent="0.2">
      <c r="C65" s="76"/>
      <c r="D65" s="44" t="s">
        <v>365</v>
      </c>
      <c r="E65" s="44"/>
      <c r="F65" s="44"/>
      <c r="G65" s="44"/>
      <c r="H65" s="44"/>
      <c r="I65" s="44" t="s">
        <v>366</v>
      </c>
      <c r="J65" s="44"/>
      <c r="K65" s="44"/>
      <c r="L65" s="44"/>
      <c r="M65" s="70"/>
      <c r="N65" s="44"/>
      <c r="O65" s="44"/>
      <c r="P65" s="44"/>
      <c r="Q65" s="44"/>
      <c r="R65" s="71"/>
      <c r="S65" s="71"/>
      <c r="U65" s="667" t="s">
        <v>367</v>
      </c>
      <c r="V65" s="667"/>
      <c r="W65" s="667" t="s">
        <v>368</v>
      </c>
      <c r="X65" s="667"/>
      <c r="Y65" s="667"/>
      <c r="Z65" s="667"/>
    </row>
    <row r="66" spans="3:34" ht="20.25" customHeight="1" x14ac:dyDescent="0.2">
      <c r="C66" s="76"/>
      <c r="D66" s="44" t="s">
        <v>369</v>
      </c>
      <c r="E66" s="44"/>
      <c r="F66" s="44"/>
      <c r="G66" s="44"/>
      <c r="H66" s="44"/>
      <c r="I66" s="44" t="s">
        <v>370</v>
      </c>
      <c r="J66" s="44"/>
      <c r="K66" s="44"/>
      <c r="L66" s="44"/>
      <c r="M66" s="70"/>
      <c r="N66" s="44" t="s">
        <v>371</v>
      </c>
      <c r="O66" s="44"/>
      <c r="P66" s="44"/>
      <c r="Q66" s="44"/>
      <c r="R66" s="71"/>
      <c r="S66" s="71"/>
      <c r="U66" s="667" t="s">
        <v>357</v>
      </c>
      <c r="V66" s="667"/>
      <c r="W66" s="667" t="s">
        <v>372</v>
      </c>
      <c r="X66" s="667"/>
      <c r="Y66" s="667"/>
      <c r="Z66" s="667"/>
    </row>
    <row r="67" spans="3:34" ht="20.25" customHeight="1" x14ac:dyDescent="0.2">
      <c r="C67" s="75"/>
      <c r="D67" s="675">
        <f>M62</f>
        <v>0</v>
      </c>
      <c r="E67" s="667"/>
      <c r="F67" s="667"/>
      <c r="G67" s="667"/>
      <c r="H67" s="83" t="s">
        <v>373</v>
      </c>
      <c r="I67" s="667">
        <f>$AW$5</f>
        <v>40</v>
      </c>
      <c r="J67" s="667"/>
      <c r="K67" s="667"/>
      <c r="L67" s="667"/>
      <c r="M67" s="83" t="s">
        <v>374</v>
      </c>
      <c r="N67" s="676">
        <f>ROUNDDOWN(D67/I67,1)</f>
        <v>0</v>
      </c>
      <c r="O67" s="676"/>
      <c r="P67" s="676"/>
      <c r="Q67" s="676"/>
      <c r="R67" s="75"/>
      <c r="S67" s="75"/>
      <c r="U67" s="667" t="s">
        <v>358</v>
      </c>
      <c r="V67" s="667"/>
      <c r="W67" s="667" t="s">
        <v>375</v>
      </c>
      <c r="X67" s="667"/>
      <c r="Y67" s="667"/>
      <c r="Z67" s="667"/>
    </row>
    <row r="68" spans="3:34" ht="20.25" customHeight="1" x14ac:dyDescent="0.2">
      <c r="C68" s="75"/>
      <c r="D68" s="44"/>
      <c r="E68" s="44"/>
      <c r="F68" s="44"/>
      <c r="G68" s="44"/>
      <c r="H68" s="44"/>
      <c r="I68" s="44"/>
      <c r="J68" s="44"/>
      <c r="K68" s="44"/>
      <c r="L68" s="44"/>
      <c r="M68" s="70"/>
      <c r="N68" s="44" t="s">
        <v>376</v>
      </c>
      <c r="O68" s="44"/>
      <c r="P68" s="44"/>
      <c r="Q68" s="44"/>
      <c r="R68" s="75"/>
      <c r="S68" s="75"/>
      <c r="U68" s="667" t="s">
        <v>359</v>
      </c>
      <c r="V68" s="667"/>
      <c r="W68" s="667" t="s">
        <v>377</v>
      </c>
      <c r="X68" s="667"/>
      <c r="Y68" s="667"/>
      <c r="Z68" s="667"/>
    </row>
    <row r="69" spans="3:34" ht="20.25" customHeight="1" x14ac:dyDescent="0.2">
      <c r="C69" s="75"/>
      <c r="D69" s="44" t="s">
        <v>378</v>
      </c>
      <c r="E69" s="44"/>
      <c r="F69" s="44"/>
      <c r="G69" s="44"/>
      <c r="H69" s="44"/>
      <c r="I69" s="44"/>
      <c r="J69" s="44"/>
      <c r="K69" s="44"/>
      <c r="L69" s="44"/>
      <c r="M69" s="70"/>
      <c r="N69" s="44"/>
      <c r="O69" s="44"/>
      <c r="P69" s="44"/>
      <c r="Q69" s="44"/>
      <c r="R69" s="75"/>
      <c r="S69" s="75"/>
      <c r="U69" s="667" t="s">
        <v>361</v>
      </c>
      <c r="V69" s="667"/>
      <c r="W69" s="667" t="s">
        <v>379</v>
      </c>
      <c r="X69" s="667"/>
      <c r="Y69" s="667"/>
      <c r="Z69" s="667"/>
    </row>
    <row r="70" spans="3:34" ht="20.25" customHeight="1" x14ac:dyDescent="0.2">
      <c r="C70" s="75"/>
      <c r="D70" s="44" t="s">
        <v>353</v>
      </c>
      <c r="E70" s="44"/>
      <c r="F70" s="44"/>
      <c r="G70" s="44"/>
      <c r="H70" s="44"/>
      <c r="I70" s="44"/>
      <c r="J70" s="44"/>
      <c r="K70" s="44"/>
      <c r="L70" s="44"/>
      <c r="M70" s="70"/>
      <c r="N70" s="663"/>
      <c r="O70" s="663"/>
      <c r="P70" s="663"/>
      <c r="Q70" s="663"/>
      <c r="R70" s="75"/>
      <c r="S70" s="75"/>
    </row>
    <row r="71" spans="3:34" ht="20.25" customHeight="1" x14ac:dyDescent="0.2">
      <c r="C71" s="75"/>
      <c r="D71" s="42" t="s">
        <v>380</v>
      </c>
      <c r="I71" s="44" t="s">
        <v>381</v>
      </c>
      <c r="N71" s="664" t="s">
        <v>362</v>
      </c>
      <c r="O71" s="664"/>
      <c r="P71" s="664"/>
      <c r="Q71" s="664"/>
      <c r="R71" s="75"/>
      <c r="S71" s="84" t="s">
        <v>382</v>
      </c>
      <c r="T71" s="85"/>
      <c r="U71" s="85"/>
      <c r="V71" s="85"/>
    </row>
    <row r="72" spans="3:34" ht="20.25" customHeight="1" x14ac:dyDescent="0.2">
      <c r="C72" s="75"/>
      <c r="D72" s="667">
        <f>P62</f>
        <v>0</v>
      </c>
      <c r="E72" s="667"/>
      <c r="F72" s="667"/>
      <c r="G72" s="667"/>
      <c r="H72" s="83" t="s">
        <v>383</v>
      </c>
      <c r="I72" s="676">
        <f>N67</f>
        <v>0</v>
      </c>
      <c r="J72" s="676"/>
      <c r="K72" s="676"/>
      <c r="L72" s="676"/>
      <c r="M72" s="83" t="s">
        <v>374</v>
      </c>
      <c r="N72" s="679">
        <f>ROUNDDOWN(D72+I72,1)</f>
        <v>0</v>
      </c>
      <c r="O72" s="679"/>
      <c r="P72" s="679"/>
      <c r="Q72" s="679"/>
      <c r="R72" s="75"/>
      <c r="S72" s="680" t="str">
        <f>IF(BA9="","",ROUNDUP(BA9/35,0))</f>
        <v/>
      </c>
      <c r="T72" s="680"/>
      <c r="U72" s="680"/>
      <c r="V72" s="680"/>
    </row>
    <row r="73" spans="3:34" ht="20.25" customHeight="1" x14ac:dyDescent="0.2">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row>
  </sheetData>
  <mergeCells count="274">
    <mergeCell ref="N71:Q71"/>
    <mergeCell ref="D72:G72"/>
    <mergeCell ref="I72:L72"/>
    <mergeCell ref="N72:Q72"/>
    <mergeCell ref="S72:V72"/>
    <mergeCell ref="U68:V68"/>
    <mergeCell ref="W68:Z68"/>
    <mergeCell ref="U69:V69"/>
    <mergeCell ref="W69:Z69"/>
    <mergeCell ref="N70:Q70"/>
    <mergeCell ref="D67:G67"/>
    <mergeCell ref="I67:L67"/>
    <mergeCell ref="N67:Q67"/>
    <mergeCell ref="U67:V67"/>
    <mergeCell ref="W67:Z67"/>
    <mergeCell ref="P62:Q62"/>
    <mergeCell ref="U65:V65"/>
    <mergeCell ref="W65:Z65"/>
    <mergeCell ref="U66:V66"/>
    <mergeCell ref="W66:Z66"/>
    <mergeCell ref="D62:E62"/>
    <mergeCell ref="F62:G62"/>
    <mergeCell ref="H62:I62"/>
    <mergeCell ref="K62:L62"/>
    <mergeCell ref="M62:N62"/>
    <mergeCell ref="P60:Q60"/>
    <mergeCell ref="D61:E61"/>
    <mergeCell ref="F61:G61"/>
    <mergeCell ref="H61:I61"/>
    <mergeCell ref="K61:L61"/>
    <mergeCell ref="M61:N61"/>
    <mergeCell ref="P61:Q61"/>
    <mergeCell ref="D60:E60"/>
    <mergeCell ref="F60:G60"/>
    <mergeCell ref="H60:I60"/>
    <mergeCell ref="K60:L60"/>
    <mergeCell ref="M60:N60"/>
    <mergeCell ref="P58:Q58"/>
    <mergeCell ref="D59:E59"/>
    <mergeCell ref="F59:G59"/>
    <mergeCell ref="H59:I59"/>
    <mergeCell ref="K59:L59"/>
    <mergeCell ref="M59:N59"/>
    <mergeCell ref="P59:Q59"/>
    <mergeCell ref="D58:E58"/>
    <mergeCell ref="F58:G58"/>
    <mergeCell ref="H58:I58"/>
    <mergeCell ref="K58:L58"/>
    <mergeCell ref="M58:N58"/>
    <mergeCell ref="S52:AW52"/>
    <mergeCell ref="AX52:AY52"/>
    <mergeCell ref="AZ52:BA52"/>
    <mergeCell ref="BB52:BG52"/>
    <mergeCell ref="D56:E57"/>
    <mergeCell ref="F56:I56"/>
    <mergeCell ref="K56:N56"/>
    <mergeCell ref="F57:G57"/>
    <mergeCell ref="H57:I57"/>
    <mergeCell ref="K57:L57"/>
    <mergeCell ref="M57:N57"/>
    <mergeCell ref="P50:R50"/>
    <mergeCell ref="AX50:AY51"/>
    <mergeCell ref="AZ50:BA51"/>
    <mergeCell ref="BB50:BG51"/>
    <mergeCell ref="P51:R51"/>
    <mergeCell ref="B50:B51"/>
    <mergeCell ref="C50:D51"/>
    <mergeCell ref="E50:F51"/>
    <mergeCell ref="G50:K51"/>
    <mergeCell ref="L50:O51"/>
    <mergeCell ref="P48:R48"/>
    <mergeCell ref="AX48:AY49"/>
    <mergeCell ref="AZ48:BA49"/>
    <mergeCell ref="BB48:BG49"/>
    <mergeCell ref="P49:R49"/>
    <mergeCell ref="B48:B49"/>
    <mergeCell ref="C48:D49"/>
    <mergeCell ref="E48:F49"/>
    <mergeCell ref="G48:K49"/>
    <mergeCell ref="L48:O49"/>
    <mergeCell ref="P46:R46"/>
    <mergeCell ref="AX46:AY47"/>
    <mergeCell ref="AZ46:BA47"/>
    <mergeCell ref="BB46:BG47"/>
    <mergeCell ref="P47:R47"/>
    <mergeCell ref="B46:B47"/>
    <mergeCell ref="C46:D47"/>
    <mergeCell ref="E46:F47"/>
    <mergeCell ref="G46:K47"/>
    <mergeCell ref="L46:O47"/>
    <mergeCell ref="P44:R44"/>
    <mergeCell ref="AX44:AY45"/>
    <mergeCell ref="AZ44:BA45"/>
    <mergeCell ref="BB44:BG45"/>
    <mergeCell ref="P45:R45"/>
    <mergeCell ref="B44:B45"/>
    <mergeCell ref="C44:D45"/>
    <mergeCell ref="E44:F45"/>
    <mergeCell ref="G44:K45"/>
    <mergeCell ref="L44:O45"/>
    <mergeCell ref="P42:R42"/>
    <mergeCell ref="AX42:AY43"/>
    <mergeCell ref="AZ42:BA43"/>
    <mergeCell ref="BB42:BG43"/>
    <mergeCell ref="P43:R43"/>
    <mergeCell ref="B42:B43"/>
    <mergeCell ref="C42:D43"/>
    <mergeCell ref="E42:F43"/>
    <mergeCell ref="G42:K43"/>
    <mergeCell ref="L42:O43"/>
    <mergeCell ref="P40:R40"/>
    <mergeCell ref="AX40:AY41"/>
    <mergeCell ref="AZ40:BA41"/>
    <mergeCell ref="BB40:BG41"/>
    <mergeCell ref="P41:R41"/>
    <mergeCell ref="B40:B41"/>
    <mergeCell ref="C40:D41"/>
    <mergeCell ref="E40:F41"/>
    <mergeCell ref="G40:K41"/>
    <mergeCell ref="L40:O41"/>
    <mergeCell ref="P38:R38"/>
    <mergeCell ref="AX38:AY39"/>
    <mergeCell ref="AZ38:BA39"/>
    <mergeCell ref="BB38:BG39"/>
    <mergeCell ref="P39:R39"/>
    <mergeCell ref="B38:B39"/>
    <mergeCell ref="C38:D39"/>
    <mergeCell ref="E38:F39"/>
    <mergeCell ref="G38:K39"/>
    <mergeCell ref="L38:O39"/>
    <mergeCell ref="P36:R36"/>
    <mergeCell ref="AX36:AY37"/>
    <mergeCell ref="AZ36:BA37"/>
    <mergeCell ref="BB36:BG37"/>
    <mergeCell ref="P37:R37"/>
    <mergeCell ref="B36:B37"/>
    <mergeCell ref="C36:D37"/>
    <mergeCell ref="E36:F37"/>
    <mergeCell ref="G36:K37"/>
    <mergeCell ref="L36:O37"/>
    <mergeCell ref="P34:R34"/>
    <mergeCell ref="AX34:AY35"/>
    <mergeCell ref="AZ34:BA35"/>
    <mergeCell ref="BB34:BG35"/>
    <mergeCell ref="P35:R35"/>
    <mergeCell ref="B34:B35"/>
    <mergeCell ref="C34:D35"/>
    <mergeCell ref="E34:F35"/>
    <mergeCell ref="G34:K35"/>
    <mergeCell ref="L34:O35"/>
    <mergeCell ref="P32:R32"/>
    <mergeCell ref="AX32:AY33"/>
    <mergeCell ref="AZ32:BA33"/>
    <mergeCell ref="BB32:BG33"/>
    <mergeCell ref="P33:R33"/>
    <mergeCell ref="B32:B33"/>
    <mergeCell ref="C32:D33"/>
    <mergeCell ref="E32:F33"/>
    <mergeCell ref="G32:K33"/>
    <mergeCell ref="L32:O33"/>
    <mergeCell ref="P30:R30"/>
    <mergeCell ref="AX30:AY31"/>
    <mergeCell ref="AZ30:BA31"/>
    <mergeCell ref="BB30:BG31"/>
    <mergeCell ref="P31:R31"/>
    <mergeCell ref="B30:B31"/>
    <mergeCell ref="C30:D31"/>
    <mergeCell ref="E30:F31"/>
    <mergeCell ref="G30:K31"/>
    <mergeCell ref="L30:O31"/>
    <mergeCell ref="P28:R28"/>
    <mergeCell ref="AX28:AY29"/>
    <mergeCell ref="AZ28:BA29"/>
    <mergeCell ref="BB28:BG29"/>
    <mergeCell ref="P29:R29"/>
    <mergeCell ref="B28:B29"/>
    <mergeCell ref="C28:D29"/>
    <mergeCell ref="E28:F29"/>
    <mergeCell ref="G28:K29"/>
    <mergeCell ref="L28:O29"/>
    <mergeCell ref="P26:R26"/>
    <mergeCell ref="AX26:AY27"/>
    <mergeCell ref="AZ26:BA27"/>
    <mergeCell ref="BB26:BG27"/>
    <mergeCell ref="P27:R27"/>
    <mergeCell ref="B26:B27"/>
    <mergeCell ref="C26:D27"/>
    <mergeCell ref="E26:F27"/>
    <mergeCell ref="G26:K27"/>
    <mergeCell ref="L26:O27"/>
    <mergeCell ref="P24:R24"/>
    <mergeCell ref="AX24:AY25"/>
    <mergeCell ref="AZ24:BA25"/>
    <mergeCell ref="BB24:BG25"/>
    <mergeCell ref="P25:R25"/>
    <mergeCell ref="B24:B25"/>
    <mergeCell ref="C24:D25"/>
    <mergeCell ref="E24:F25"/>
    <mergeCell ref="G24:K25"/>
    <mergeCell ref="L24:O25"/>
    <mergeCell ref="P22:R22"/>
    <mergeCell ref="AX22:AY23"/>
    <mergeCell ref="AZ22:BA23"/>
    <mergeCell ref="BB22:BG23"/>
    <mergeCell ref="P23:R23"/>
    <mergeCell ref="B22:B23"/>
    <mergeCell ref="C22:D23"/>
    <mergeCell ref="E22:F23"/>
    <mergeCell ref="G22:K23"/>
    <mergeCell ref="L22:O23"/>
    <mergeCell ref="P20:R20"/>
    <mergeCell ref="AX20:AY21"/>
    <mergeCell ref="AZ20:BA21"/>
    <mergeCell ref="BB20:BG21"/>
    <mergeCell ref="P21:R21"/>
    <mergeCell ref="B20:B21"/>
    <mergeCell ref="C20:D21"/>
    <mergeCell ref="E20:F21"/>
    <mergeCell ref="G20:K21"/>
    <mergeCell ref="L20:O21"/>
    <mergeCell ref="B18:B19"/>
    <mergeCell ref="C18:D19"/>
    <mergeCell ref="E18:F19"/>
    <mergeCell ref="G18:K19"/>
    <mergeCell ref="L18:O19"/>
    <mergeCell ref="P18:R18"/>
    <mergeCell ref="AX18:AY19"/>
    <mergeCell ref="AZ18:BA19"/>
    <mergeCell ref="BB18:BG19"/>
    <mergeCell ref="P19:R19"/>
    <mergeCell ref="AZ11:BA15"/>
    <mergeCell ref="BB11:BG15"/>
    <mergeCell ref="S12:Y12"/>
    <mergeCell ref="Z12:AF12"/>
    <mergeCell ref="AG12:AM12"/>
    <mergeCell ref="AX16:AY17"/>
    <mergeCell ref="AZ16:BA17"/>
    <mergeCell ref="BB16:BG17"/>
    <mergeCell ref="P17:R17"/>
    <mergeCell ref="AP1:BD1"/>
    <mergeCell ref="X2:Y2"/>
    <mergeCell ref="AA2:AB2"/>
    <mergeCell ref="AE2:AF2"/>
    <mergeCell ref="AP2:BD2"/>
    <mergeCell ref="AN12:AT12"/>
    <mergeCell ref="AU12:AW12"/>
    <mergeCell ref="B16:B17"/>
    <mergeCell ref="C16:D17"/>
    <mergeCell ref="E16:F17"/>
    <mergeCell ref="G16:K17"/>
    <mergeCell ref="L16:O17"/>
    <mergeCell ref="P16:R16"/>
    <mergeCell ref="BA7:BB7"/>
    <mergeCell ref="B8:U8"/>
    <mergeCell ref="B9:U9"/>
    <mergeCell ref="BA9:BB9"/>
    <mergeCell ref="B11:B15"/>
    <mergeCell ref="C11:D15"/>
    <mergeCell ref="E11:F15"/>
    <mergeCell ref="G11:K15"/>
    <mergeCell ref="L11:O15"/>
    <mergeCell ref="S11:AW11"/>
    <mergeCell ref="AX11:AY15"/>
    <mergeCell ref="K6:M6"/>
    <mergeCell ref="O6:Q6"/>
    <mergeCell ref="S6:T6"/>
    <mergeCell ref="K7:M7"/>
    <mergeCell ref="O7:Q7"/>
    <mergeCell ref="S7:T7"/>
    <mergeCell ref="BC3:BF3"/>
    <mergeCell ref="B4:I4"/>
    <mergeCell ref="AS5:AT5"/>
    <mergeCell ref="AW5:AX5"/>
    <mergeCell ref="BA5:BB5"/>
  </mergeCells>
  <phoneticPr fontId="4"/>
  <conditionalFormatting sqref="P54:AH54 S57:S60 P57:Q57 S62 P62 P59:P60 P63:S64 P55:S55">
    <cfRule type="expression" dxfId="17" priority="6">
      <formula>OR(#REF!=$B53,#REF!=$B53)</formula>
    </cfRule>
  </conditionalFormatting>
  <conditionalFormatting sqref="P66:S66">
    <cfRule type="expression" dxfId="16" priority="7">
      <formula>OR(#REF!=$B53,#REF!=$B53)</formula>
    </cfRule>
  </conditionalFormatting>
  <conditionalFormatting sqref="S61 P61">
    <cfRule type="expression" dxfId="15" priority="8">
      <formula>OR(#REF!=$B53,#REF!=$B53)</formula>
    </cfRule>
  </conditionalFormatting>
  <conditionalFormatting sqref="S56 P56:Q56 P65:S65">
    <cfRule type="expression" dxfId="14" priority="9">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xr:uid="{8EAB31AA-2D85-4059-802B-AD0B3F3ED984}">
      <formula1>INDIRECT(C16)</formula1>
    </dataValidation>
    <dataValidation type="decimal" allowBlank="1" showInputMessage="1" showErrorMessage="1" error="入力可能範囲　32～40" sqref="AW5:AX5" xr:uid="{FD356E30-998C-468C-8BA7-D8D4D42E33DB}">
      <formula1>32</formula1>
      <formula2>40</formula2>
    </dataValidation>
    <dataValidation type="list" allowBlank="1" showInputMessage="1" showErrorMessage="1" sqref="BC3:BF3" xr:uid="{C2A891E1-B0D9-4FA1-8D11-1EAD87B80352}">
      <formula1>"計画,実績"</formula1>
    </dataValidation>
    <dataValidation type="list" allowBlank="1" showInputMessage="1" showErrorMessage="1" sqref="B6:I7" xr:uid="{E1455B41-C68F-4C95-B6AB-086427BE6F23}">
      <formula1>"○,－"</formula1>
    </dataValidation>
    <dataValidation type="list" allowBlank="1" showInputMessage="1" showErrorMessage="1" sqref="C16 C18 C20 C22 C24 C26 C28 C30 C32 C34 C48 C50 C44 C42 C40 C38 C36 C46" xr:uid="{297AC114-D50E-4101-BD61-335ABEBBB903}">
      <formula1>職種</formula1>
    </dataValidation>
    <dataValidation type="list" allowBlank="1" showInputMessage="1" showErrorMessage="1" sqref="E18 E20 E22 E24 E26 E28 E30 E32 E34 E50 E48 E16:F17 E44 E42 E40 E38 E36 E46" xr:uid="{C965DA01-07C9-460D-9D1E-C8D7A4F3079B}">
      <formula1>"A, B, C, D"</formula1>
    </dataValidation>
  </dataValidations>
  <printOptions horizontalCentered="1"/>
  <pageMargins left="0.47244094488188981" right="0.47244094488188981" top="0.98425196850393704" bottom="0.98425196850393704" header="0.51181102362204722" footer="0.51181102362204722"/>
  <pageSetup paperSize="9" scale="3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anchor moveWithCells="1" sizeWithCells="1">
                  <from>
                    <xdr:col>21</xdr:col>
                    <xdr:colOff>406400</xdr:colOff>
                    <xdr:row>5</xdr:row>
                    <xdr:rowOff>177800</xdr:rowOff>
                  </from>
                  <to>
                    <xdr:col>25</xdr:col>
                    <xdr:colOff>330200</xdr:colOff>
                    <xdr:row>9</xdr:row>
                    <xdr:rowOff>12700</xdr:rowOff>
                  </to>
                </anchor>
              </controlPr>
            </control>
          </mc:Choice>
        </mc:AlternateContent>
        <mc:AlternateContent xmlns:mc="http://schemas.openxmlformats.org/markup-compatibility/2006">
          <mc:Choice Requires="x14">
            <control shapeId="2050" r:id="rId5" name="Button 2">
              <controlPr defaultSize="0" print="0" autoFill="0" autoPict="0">
                <anchor moveWithCells="1" sizeWithCells="1">
                  <from>
                    <xdr:col>26</xdr:col>
                    <xdr:colOff>76200</xdr:colOff>
                    <xdr:row>5</xdr:row>
                    <xdr:rowOff>165100</xdr:rowOff>
                  </from>
                  <to>
                    <xdr:col>30</xdr:col>
                    <xdr:colOff>12700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57E08FA-FB7C-45A3-BAF0-9014226D45AA}">
          <x14:formula1>
            <xm:f>'C:\Users\A16P172\Downloads\[5193.xls]シフト記号表（勤務時間帯）'!#REF!</xm:f>
          </x14:formula1>
          <xm:sqref>S16:AW16 S18:AW18 S20:AW20 S22:AW22 S24:AW24 S26:AW26 S28:AW28 S30:AW30 S32:AW32 S34:AW34 S36:AW36 S38:AW38 S40:AW40 S42:AW42 S44:AW44 S46:AW46 S48:AW48 S50:AW50</xm:sqref>
        </x14:dataValidation>
        <x14:dataValidation type="list" allowBlank="1" showInputMessage="1" showErrorMessage="1" xr:uid="{8381B012-B13A-497F-BC07-4C303256121D}">
          <x14:formula1>
            <xm:f>'C:\Users\A16P172\Downloads\[5193.xls]プルダウン・リスト'!#REF!</xm:f>
          </x14:formula1>
          <xm:sqref>AP1:BD1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3F6DB-FA86-4C9C-B839-70D5562FBC58}">
  <dimension ref="B1:BD69"/>
  <sheetViews>
    <sheetView zoomScale="75" zoomScaleNormal="75" workbookViewId="0">
      <selection activeCell="L84" sqref="L84"/>
    </sheetView>
  </sheetViews>
  <sheetFormatPr defaultColWidth="9" defaultRowHeight="13" x14ac:dyDescent="0.2"/>
  <cols>
    <col min="1" max="1" width="1.90625" style="95" customWidth="1"/>
    <col min="2" max="3" width="9" style="95"/>
    <col min="4" max="4" width="44.1796875" style="95" customWidth="1"/>
    <col min="5" max="16384" width="9" style="95"/>
  </cols>
  <sheetData>
    <row r="1" spans="2:11" x14ac:dyDescent="0.2">
      <c r="B1" s="95" t="s">
        <v>443</v>
      </c>
    </row>
    <row r="2" spans="2:11" s="111" customFormat="1" ht="20.25" customHeight="1" x14ac:dyDescent="0.2">
      <c r="B2" s="109" t="s">
        <v>444</v>
      </c>
      <c r="C2" s="109"/>
      <c r="D2" s="110"/>
    </row>
    <row r="3" spans="2:11" s="111" customFormat="1" ht="20.25" customHeight="1" x14ac:dyDescent="0.2">
      <c r="B3" s="110"/>
      <c r="C3" s="110"/>
      <c r="D3" s="110"/>
    </row>
    <row r="4" spans="2:11" s="111" customFormat="1" ht="20.25" customHeight="1" x14ac:dyDescent="0.2">
      <c r="B4" s="112"/>
      <c r="C4" s="110" t="s">
        <v>445</v>
      </c>
      <c r="D4" s="110"/>
      <c r="F4" s="681" t="s">
        <v>446</v>
      </c>
      <c r="G4" s="681"/>
      <c r="H4" s="681"/>
      <c r="I4" s="681"/>
      <c r="J4" s="681"/>
      <c r="K4" s="681"/>
    </row>
    <row r="5" spans="2:11" s="111" customFormat="1" ht="20.25" customHeight="1" x14ac:dyDescent="0.2">
      <c r="B5" s="113"/>
      <c r="C5" s="110" t="s">
        <v>447</v>
      </c>
      <c r="D5" s="110"/>
      <c r="F5" s="681"/>
      <c r="G5" s="681"/>
      <c r="H5" s="681"/>
      <c r="I5" s="681"/>
      <c r="J5" s="681"/>
      <c r="K5" s="681"/>
    </row>
    <row r="6" spans="2:11" s="111" customFormat="1" ht="20.25" customHeight="1" x14ac:dyDescent="0.2">
      <c r="B6" s="114" t="s">
        <v>448</v>
      </c>
      <c r="C6" s="110"/>
      <c r="D6" s="110"/>
    </row>
    <row r="7" spans="2:11" s="111" customFormat="1" ht="20.25" customHeight="1" x14ac:dyDescent="0.2">
      <c r="B7" s="114"/>
      <c r="C7" s="110"/>
      <c r="D7" s="110"/>
    </row>
    <row r="8" spans="2:11" s="111" customFormat="1" ht="20.25" customHeight="1" x14ac:dyDescent="0.2">
      <c r="B8" s="110" t="s">
        <v>449</v>
      </c>
      <c r="C8" s="110"/>
      <c r="D8" s="110"/>
    </row>
    <row r="9" spans="2:11" s="111" customFormat="1" ht="20.25" customHeight="1" x14ac:dyDescent="0.2">
      <c r="B9" s="114"/>
      <c r="C9" s="110"/>
      <c r="D9" s="110"/>
    </row>
    <row r="10" spans="2:11" s="111" customFormat="1" ht="20.25" customHeight="1" x14ac:dyDescent="0.2">
      <c r="B10" s="110" t="s">
        <v>450</v>
      </c>
      <c r="C10" s="110"/>
      <c r="D10" s="110"/>
    </row>
    <row r="11" spans="2:11" s="111" customFormat="1" ht="20.25" customHeight="1" x14ac:dyDescent="0.2">
      <c r="B11" s="110" t="s">
        <v>451</v>
      </c>
      <c r="C11" s="110"/>
      <c r="D11" s="110"/>
    </row>
    <row r="12" spans="2:11" s="111" customFormat="1" ht="20.25" customHeight="1" x14ac:dyDescent="0.2">
      <c r="B12" s="110" t="s">
        <v>452</v>
      </c>
      <c r="C12" s="110"/>
      <c r="D12" s="110"/>
    </row>
    <row r="13" spans="2:11" s="111" customFormat="1" ht="20.25" customHeight="1" x14ac:dyDescent="0.2">
      <c r="B13" s="110"/>
      <c r="C13" s="110"/>
      <c r="D13" s="110"/>
    </row>
    <row r="14" spans="2:11" s="111" customFormat="1" ht="20.25" customHeight="1" x14ac:dyDescent="0.2">
      <c r="B14" s="110" t="s">
        <v>453</v>
      </c>
      <c r="C14" s="110"/>
      <c r="D14" s="110"/>
    </row>
    <row r="15" spans="2:11" s="111" customFormat="1" ht="20.25" customHeight="1" x14ac:dyDescent="0.2">
      <c r="B15" s="110"/>
      <c r="C15" s="110"/>
      <c r="D15" s="110"/>
    </row>
    <row r="16" spans="2:11" s="111" customFormat="1" ht="20.25" customHeight="1" x14ac:dyDescent="0.2">
      <c r="B16" s="110" t="s">
        <v>454</v>
      </c>
      <c r="C16" s="110"/>
      <c r="D16" s="110"/>
    </row>
    <row r="17" spans="2:4" s="111" customFormat="1" ht="20.25" customHeight="1" x14ac:dyDescent="0.2">
      <c r="B17" s="110"/>
      <c r="C17" s="110"/>
      <c r="D17" s="110"/>
    </row>
    <row r="18" spans="2:4" s="111" customFormat="1" ht="20.25" customHeight="1" x14ac:dyDescent="0.2">
      <c r="B18" s="110" t="s">
        <v>455</v>
      </c>
      <c r="C18" s="110"/>
      <c r="D18" s="110"/>
    </row>
    <row r="19" spans="2:4" s="111" customFormat="1" ht="20.25" customHeight="1" x14ac:dyDescent="0.2">
      <c r="B19" s="110" t="s">
        <v>456</v>
      </c>
      <c r="C19" s="110"/>
      <c r="D19" s="110"/>
    </row>
    <row r="20" spans="2:4" s="111" customFormat="1" ht="20.25" customHeight="1" x14ac:dyDescent="0.2">
      <c r="B20" s="110"/>
      <c r="C20" s="110"/>
      <c r="D20" s="110"/>
    </row>
    <row r="21" spans="2:4" s="111" customFormat="1" ht="20.25" customHeight="1" x14ac:dyDescent="0.2">
      <c r="B21" s="110"/>
      <c r="C21" s="115" t="s">
        <v>334</v>
      </c>
      <c r="D21" s="115" t="s">
        <v>457</v>
      </c>
    </row>
    <row r="22" spans="2:4" s="111" customFormat="1" ht="20.25" customHeight="1" x14ac:dyDescent="0.2">
      <c r="B22" s="110"/>
      <c r="C22" s="115">
        <v>1</v>
      </c>
      <c r="D22" s="116" t="s">
        <v>386</v>
      </c>
    </row>
    <row r="23" spans="2:4" s="111" customFormat="1" ht="20.25" customHeight="1" x14ac:dyDescent="0.2">
      <c r="B23" s="110"/>
      <c r="C23" s="115">
        <v>2</v>
      </c>
      <c r="D23" s="116" t="s">
        <v>392</v>
      </c>
    </row>
    <row r="24" spans="2:4" s="111" customFormat="1" ht="20.25" customHeight="1" x14ac:dyDescent="0.2">
      <c r="B24" s="110"/>
      <c r="C24" s="115">
        <v>3</v>
      </c>
      <c r="D24" s="116" t="s">
        <v>458</v>
      </c>
    </row>
    <row r="25" spans="2:4" s="111" customFormat="1" ht="20.25" customHeight="1" x14ac:dyDescent="0.2">
      <c r="B25" s="110"/>
      <c r="C25" s="110"/>
      <c r="D25" s="110"/>
    </row>
    <row r="26" spans="2:4" s="111" customFormat="1" ht="20.25" customHeight="1" x14ac:dyDescent="0.2">
      <c r="B26" s="110"/>
      <c r="C26" s="110" t="s">
        <v>459</v>
      </c>
      <c r="D26" s="110"/>
    </row>
    <row r="27" spans="2:4" s="111" customFormat="1" ht="20.25" customHeight="1" x14ac:dyDescent="0.2">
      <c r="B27" s="110"/>
      <c r="C27" s="110"/>
      <c r="D27" s="110"/>
    </row>
    <row r="28" spans="2:4" s="111" customFormat="1" ht="20.25" customHeight="1" x14ac:dyDescent="0.2">
      <c r="B28" s="110"/>
      <c r="C28" s="110"/>
      <c r="D28" s="110"/>
    </row>
    <row r="29" spans="2:4" s="111" customFormat="1" ht="20.25" customHeight="1" x14ac:dyDescent="0.2">
      <c r="B29" s="110" t="s">
        <v>460</v>
      </c>
      <c r="C29" s="110"/>
      <c r="D29" s="110"/>
    </row>
    <row r="30" spans="2:4" s="111" customFormat="1" ht="20.25" customHeight="1" x14ac:dyDescent="0.2">
      <c r="B30" s="110" t="s">
        <v>461</v>
      </c>
      <c r="C30" s="110"/>
      <c r="D30" s="110"/>
    </row>
    <row r="31" spans="2:4" s="111" customFormat="1" ht="20.25" customHeight="1" x14ac:dyDescent="0.2">
      <c r="B31" s="110"/>
      <c r="C31" s="110"/>
      <c r="D31" s="110"/>
    </row>
    <row r="32" spans="2:4" s="111" customFormat="1" ht="20.25" customHeight="1" x14ac:dyDescent="0.2">
      <c r="B32" s="110"/>
      <c r="C32" s="115" t="s">
        <v>367</v>
      </c>
      <c r="D32" s="115" t="s">
        <v>368</v>
      </c>
    </row>
    <row r="33" spans="2:56" s="111" customFormat="1" ht="20.25" customHeight="1" x14ac:dyDescent="0.2">
      <c r="B33" s="110"/>
      <c r="C33" s="115" t="s">
        <v>357</v>
      </c>
      <c r="D33" s="116" t="s">
        <v>372</v>
      </c>
    </row>
    <row r="34" spans="2:56" s="111" customFormat="1" ht="20.25" customHeight="1" x14ac:dyDescent="0.2">
      <c r="B34" s="110"/>
      <c r="C34" s="115" t="s">
        <v>358</v>
      </c>
      <c r="D34" s="116" t="s">
        <v>375</v>
      </c>
    </row>
    <row r="35" spans="2:56" s="111" customFormat="1" ht="20.25" customHeight="1" x14ac:dyDescent="0.2">
      <c r="B35" s="110"/>
      <c r="C35" s="115" t="s">
        <v>359</v>
      </c>
      <c r="D35" s="116" t="s">
        <v>377</v>
      </c>
    </row>
    <row r="36" spans="2:56" s="111" customFormat="1" ht="20.25" customHeight="1" x14ac:dyDescent="0.2">
      <c r="B36" s="110"/>
      <c r="C36" s="115" t="s">
        <v>361</v>
      </c>
      <c r="D36" s="116" t="s">
        <v>379</v>
      </c>
    </row>
    <row r="37" spans="2:56" s="111" customFormat="1" ht="20.25" customHeight="1" x14ac:dyDescent="0.2">
      <c r="B37" s="110"/>
      <c r="C37" s="110"/>
      <c r="D37" s="110"/>
    </row>
    <row r="38" spans="2:56" s="111" customFormat="1" ht="20.25" customHeight="1" x14ac:dyDescent="0.2">
      <c r="B38" s="110"/>
      <c r="C38" s="117" t="s">
        <v>462</v>
      </c>
      <c r="D38" s="110"/>
    </row>
    <row r="39" spans="2:56" s="111" customFormat="1" ht="20.25" customHeight="1" x14ac:dyDescent="0.2">
      <c r="C39" s="110" t="s">
        <v>463</v>
      </c>
      <c r="F39" s="117"/>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row>
    <row r="40" spans="2:56" s="111" customFormat="1" ht="20.25" customHeight="1" x14ac:dyDescent="0.2">
      <c r="C40" s="110" t="s">
        <v>464</v>
      </c>
      <c r="F40" s="110"/>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row>
    <row r="41" spans="2:56" s="111" customFormat="1" ht="20.25" customHeight="1" x14ac:dyDescent="0.2">
      <c r="F41" s="110"/>
    </row>
    <row r="42" spans="2:56" s="111" customFormat="1" ht="20.25" customHeight="1" x14ac:dyDescent="0.2">
      <c r="B42" s="110"/>
      <c r="C42" s="110"/>
      <c r="D42" s="110"/>
      <c r="E42" s="119"/>
      <c r="F42" s="120"/>
      <c r="G42" s="120"/>
      <c r="H42" s="120"/>
      <c r="I42" s="121"/>
      <c r="J42" s="121"/>
      <c r="K42" s="120"/>
      <c r="L42" s="120"/>
      <c r="M42" s="120"/>
      <c r="N42" s="121"/>
      <c r="O42" s="121"/>
      <c r="P42" s="121"/>
      <c r="Q42" s="121"/>
      <c r="R42" s="121"/>
      <c r="S42" s="120"/>
      <c r="T42" s="120"/>
      <c r="U42" s="120"/>
      <c r="V42" s="121"/>
      <c r="W42" s="121"/>
      <c r="X42" s="120"/>
      <c r="Y42" s="120"/>
      <c r="Z42" s="120"/>
      <c r="AA42" s="121"/>
      <c r="AB42" s="121"/>
    </row>
    <row r="43" spans="2:56" s="111" customFormat="1" ht="20.25" customHeight="1" x14ac:dyDescent="0.2">
      <c r="B43" s="110" t="s">
        <v>465</v>
      </c>
      <c r="C43" s="110"/>
      <c r="D43" s="110"/>
    </row>
    <row r="44" spans="2:56" s="111" customFormat="1" ht="20.25" customHeight="1" x14ac:dyDescent="0.2">
      <c r="B44" s="110" t="s">
        <v>466</v>
      </c>
      <c r="C44" s="110"/>
      <c r="D44" s="110"/>
    </row>
    <row r="45" spans="2:56" s="111" customFormat="1" ht="20.25" customHeight="1" x14ac:dyDescent="0.2">
      <c r="B45" s="122" t="s">
        <v>467</v>
      </c>
      <c r="E45" s="123"/>
      <c r="F45" s="124"/>
      <c r="G45" s="120"/>
      <c r="H45" s="120"/>
      <c r="I45" s="120"/>
      <c r="J45" s="120"/>
      <c r="K45" s="121"/>
      <c r="L45" s="120"/>
      <c r="M45" s="121"/>
      <c r="N45" s="120"/>
      <c r="O45" s="120"/>
      <c r="P45" s="120"/>
      <c r="Q45" s="120"/>
      <c r="R45" s="120"/>
      <c r="S45" s="121"/>
      <c r="T45" s="120"/>
      <c r="U45" s="121"/>
      <c r="V45" s="120"/>
      <c r="W45" s="120"/>
      <c r="X45" s="121"/>
      <c r="Y45" s="120"/>
      <c r="Z45" s="121"/>
      <c r="AA45" s="120"/>
      <c r="AB45" s="120"/>
      <c r="AC45" s="120"/>
      <c r="AD45" s="120"/>
      <c r="AE45" s="120"/>
      <c r="AF45" s="121"/>
      <c r="AG45" s="119"/>
      <c r="AH45" s="121"/>
      <c r="AI45" s="120"/>
      <c r="AJ45" s="121"/>
      <c r="AK45" s="121"/>
      <c r="AL45" s="121"/>
      <c r="AM45" s="121"/>
      <c r="AN45" s="120"/>
      <c r="AO45" s="121"/>
      <c r="AP45" s="121"/>
    </row>
    <row r="46" spans="2:56" s="111" customFormat="1" ht="20.25" customHeight="1" x14ac:dyDescent="0.2">
      <c r="D46" s="122"/>
      <c r="E46" s="123"/>
      <c r="F46" s="124"/>
      <c r="G46" s="120"/>
      <c r="H46" s="120"/>
      <c r="I46" s="120"/>
      <c r="J46" s="120"/>
      <c r="K46" s="121"/>
      <c r="L46" s="120"/>
      <c r="M46" s="121"/>
      <c r="N46" s="120"/>
      <c r="O46" s="120"/>
      <c r="P46" s="120"/>
      <c r="Q46" s="120"/>
      <c r="R46" s="120"/>
      <c r="S46" s="121"/>
      <c r="T46" s="120"/>
      <c r="U46" s="121"/>
      <c r="V46" s="120"/>
      <c r="W46" s="120"/>
      <c r="X46" s="121"/>
      <c r="Y46" s="120"/>
      <c r="Z46" s="121"/>
      <c r="AA46" s="120"/>
      <c r="AB46" s="120"/>
      <c r="AC46" s="120"/>
      <c r="AD46" s="120"/>
      <c r="AE46" s="120"/>
      <c r="AF46" s="121"/>
      <c r="AG46" s="119"/>
      <c r="AH46" s="121"/>
      <c r="AI46" s="120"/>
      <c r="AJ46" s="121"/>
      <c r="AK46" s="121"/>
      <c r="AL46" s="121"/>
      <c r="AM46" s="121"/>
      <c r="AN46" s="120"/>
      <c r="AO46" s="121"/>
      <c r="AP46" s="121"/>
    </row>
    <row r="47" spans="2:56" s="111" customFormat="1" ht="20.25" customHeight="1" x14ac:dyDescent="0.2">
      <c r="B47" s="110" t="s">
        <v>468</v>
      </c>
      <c r="C47" s="110"/>
    </row>
    <row r="48" spans="2:56" s="111" customFormat="1" ht="20.25" customHeight="1" x14ac:dyDescent="0.2"/>
    <row r="49" spans="2:56" s="111" customFormat="1" ht="20.25" customHeight="1" x14ac:dyDescent="0.2">
      <c r="B49" s="110" t="s">
        <v>469</v>
      </c>
      <c r="C49" s="110"/>
      <c r="D49" s="110"/>
    </row>
    <row r="50" spans="2:56" s="111" customFormat="1" ht="20.25" customHeight="1" x14ac:dyDescent="0.2">
      <c r="B50" s="110" t="s">
        <v>470</v>
      </c>
      <c r="C50" s="110"/>
      <c r="D50" s="110"/>
    </row>
    <row r="51" spans="2:56" s="111" customFormat="1" ht="20.25" customHeight="1" x14ac:dyDescent="0.2"/>
    <row r="52" spans="2:56" s="111" customFormat="1" ht="20.25" customHeight="1" x14ac:dyDescent="0.2">
      <c r="B52" s="110" t="s">
        <v>471</v>
      </c>
      <c r="C52" s="110"/>
      <c r="D52" s="110"/>
    </row>
    <row r="53" spans="2:56" s="111" customFormat="1" ht="20.25" customHeight="1" x14ac:dyDescent="0.2">
      <c r="B53" s="110" t="s">
        <v>472</v>
      </c>
      <c r="C53" s="110"/>
      <c r="D53" s="110"/>
    </row>
    <row r="54" spans="2:56" s="111" customFormat="1" ht="20.25" customHeight="1" x14ac:dyDescent="0.2">
      <c r="B54" s="110"/>
      <c r="C54" s="110"/>
      <c r="D54" s="110"/>
    </row>
    <row r="55" spans="2:56" s="111" customFormat="1" ht="20.25" customHeight="1" x14ac:dyDescent="0.2">
      <c r="B55" s="110" t="s">
        <v>473</v>
      </c>
      <c r="C55" s="110"/>
      <c r="D55" s="110"/>
    </row>
    <row r="56" spans="2:56" s="111" customFormat="1" ht="20.25" customHeight="1" x14ac:dyDescent="0.2">
      <c r="B56" s="110"/>
      <c r="C56" s="110"/>
      <c r="D56" s="110"/>
    </row>
    <row r="57" spans="2:56" s="111" customFormat="1" ht="20.25" customHeight="1" x14ac:dyDescent="0.2">
      <c r="B57" s="111" t="s">
        <v>474</v>
      </c>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row>
    <row r="58" spans="2:56" s="111" customFormat="1" ht="20.25" customHeight="1" x14ac:dyDescent="0.2">
      <c r="B58" s="111" t="s">
        <v>475</v>
      </c>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row>
    <row r="59" spans="2:56" s="111" customFormat="1" ht="20.25" customHeight="1" x14ac:dyDescent="0.2">
      <c r="B59" s="110"/>
      <c r="C59" s="110"/>
      <c r="D59" s="110"/>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row>
    <row r="60" spans="2:56" s="111" customFormat="1" ht="20.25" customHeight="1" x14ac:dyDescent="0.2">
      <c r="B60" s="111" t="s">
        <v>476</v>
      </c>
      <c r="D60" s="126"/>
      <c r="E60" s="117"/>
      <c r="F60" s="117"/>
    </row>
    <row r="61" spans="2:56" s="111" customFormat="1" ht="20.25" customHeight="1" x14ac:dyDescent="0.2">
      <c r="B61" s="126"/>
      <c r="C61" s="126"/>
      <c r="D61" s="126"/>
      <c r="E61" s="110"/>
      <c r="F61" s="110"/>
    </row>
    <row r="62" spans="2:56" s="111" customFormat="1" ht="20.25" customHeight="1" x14ac:dyDescent="0.2">
      <c r="D62" s="126"/>
      <c r="E62" s="117"/>
      <c r="F62" s="117"/>
    </row>
    <row r="63" spans="2:56" s="111" customFormat="1" ht="20.25" customHeight="1" x14ac:dyDescent="0.2">
      <c r="B63" s="126"/>
      <c r="C63" s="126"/>
      <c r="D63" s="126"/>
      <c r="E63" s="110"/>
      <c r="F63" s="110"/>
    </row>
    <row r="64" spans="2:56" ht="20.25" customHeight="1" x14ac:dyDescent="0.2"/>
    <row r="65" ht="20.25" customHeight="1" x14ac:dyDescent="0.2"/>
    <row r="66" ht="20.25" customHeight="1" x14ac:dyDescent="0.2"/>
    <row r="67" ht="20.25" customHeight="1" x14ac:dyDescent="0.2"/>
    <row r="68" ht="20.25" customHeight="1" x14ac:dyDescent="0.2"/>
    <row r="69" ht="20.25" customHeight="1" x14ac:dyDescent="0.2"/>
  </sheetData>
  <mergeCells count="1">
    <mergeCell ref="F4:K5"/>
  </mergeCells>
  <phoneticPr fontId="4"/>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73"/>
  <sheetViews>
    <sheetView view="pageBreakPreview" zoomScale="50" zoomScaleNormal="100" zoomScaleSheetLayoutView="50" workbookViewId="0">
      <selection activeCell="U2" sqref="U2"/>
    </sheetView>
  </sheetViews>
  <sheetFormatPr defaultColWidth="4.453125" defaultRowHeight="20.25" customHeight="1" x14ac:dyDescent="0.2"/>
  <cols>
    <col min="1" max="1" width="1.36328125" style="42" customWidth="1"/>
    <col min="2" max="59" width="5.6328125" style="42" customWidth="1"/>
    <col min="60" max="16384" width="4.453125" style="42"/>
  </cols>
  <sheetData>
    <row r="1" spans="2:60" s="8" customFormat="1" ht="20.25" customHeight="1" x14ac:dyDescent="0.2">
      <c r="C1" s="9" t="s">
        <v>384</v>
      </c>
      <c r="D1" s="9"/>
      <c r="G1" s="10" t="s">
        <v>299</v>
      </c>
      <c r="J1" s="9"/>
      <c r="K1" s="9"/>
      <c r="L1" s="9"/>
      <c r="M1" s="9"/>
      <c r="AN1" s="11" t="s">
        <v>300</v>
      </c>
      <c r="AO1" s="11" t="s">
        <v>301</v>
      </c>
      <c r="AP1" s="536" t="s">
        <v>302</v>
      </c>
      <c r="AQ1" s="537"/>
      <c r="AR1" s="537"/>
      <c r="AS1" s="537"/>
      <c r="AT1" s="537"/>
      <c r="AU1" s="537"/>
      <c r="AV1" s="537"/>
      <c r="AW1" s="537"/>
      <c r="AX1" s="537"/>
      <c r="AY1" s="537"/>
      <c r="AZ1" s="537"/>
      <c r="BA1" s="537"/>
      <c r="BB1" s="537"/>
      <c r="BC1" s="537"/>
      <c r="BD1" s="537"/>
      <c r="BE1" s="12" t="s">
        <v>303</v>
      </c>
    </row>
    <row r="2" spans="2:60" s="13" customFormat="1" ht="20.25" customHeight="1" x14ac:dyDescent="0.2">
      <c r="D2" s="10"/>
      <c r="H2" s="10"/>
      <c r="I2" s="11"/>
      <c r="J2" s="11"/>
      <c r="K2" s="11"/>
      <c r="L2" s="11"/>
      <c r="M2" s="11"/>
      <c r="W2" s="14" t="s">
        <v>304</v>
      </c>
      <c r="X2" s="538">
        <v>7</v>
      </c>
      <c r="Y2" s="538"/>
      <c r="Z2" s="14" t="s">
        <v>301</v>
      </c>
      <c r="AA2" s="539">
        <f>IF(X2=0,"",YEAR(DATE(2018+X2,1,1)))</f>
        <v>2025</v>
      </c>
      <c r="AB2" s="539"/>
      <c r="AC2" s="15" t="s">
        <v>305</v>
      </c>
      <c r="AD2" s="15" t="s">
        <v>306</v>
      </c>
      <c r="AE2" s="538">
        <v>4</v>
      </c>
      <c r="AF2" s="538"/>
      <c r="AG2" s="15" t="s">
        <v>307</v>
      </c>
      <c r="AM2" s="12"/>
      <c r="AN2" s="11" t="s">
        <v>308</v>
      </c>
      <c r="AO2" s="11" t="s">
        <v>301</v>
      </c>
      <c r="AP2" s="540"/>
      <c r="AQ2" s="540"/>
      <c r="AR2" s="540"/>
      <c r="AS2" s="540"/>
      <c r="AT2" s="540"/>
      <c r="AU2" s="540"/>
      <c r="AV2" s="540"/>
      <c r="AW2" s="540"/>
      <c r="AX2" s="540"/>
      <c r="AY2" s="540"/>
      <c r="AZ2" s="540"/>
      <c r="BA2" s="540"/>
      <c r="BB2" s="540"/>
      <c r="BC2" s="540"/>
      <c r="BD2" s="540"/>
      <c r="BE2" s="12" t="s">
        <v>303</v>
      </c>
      <c r="BF2" s="11"/>
      <c r="BG2" s="11"/>
      <c r="BH2" s="11"/>
    </row>
    <row r="3" spans="2:60" s="13" customFormat="1" ht="20.25" customHeight="1" x14ac:dyDescent="0.2">
      <c r="D3" s="10"/>
      <c r="H3" s="10"/>
      <c r="I3" s="11"/>
      <c r="J3" s="11"/>
      <c r="K3" s="11"/>
      <c r="L3" s="11"/>
      <c r="M3" s="11"/>
      <c r="W3" s="14"/>
      <c r="X3" s="16"/>
      <c r="Y3" s="16"/>
      <c r="Z3" s="17"/>
      <c r="AA3" s="16"/>
      <c r="AB3" s="16"/>
      <c r="AC3" s="18"/>
      <c r="AD3" s="18"/>
      <c r="AE3" s="16"/>
      <c r="AF3" s="16"/>
      <c r="AG3" s="15"/>
      <c r="AM3" s="12"/>
      <c r="AN3" s="11"/>
      <c r="AO3" s="11"/>
      <c r="AP3" s="19"/>
      <c r="AQ3" s="19"/>
      <c r="AR3" s="19"/>
      <c r="AS3" s="19"/>
      <c r="AT3" s="19"/>
      <c r="AU3" s="19"/>
      <c r="AV3" s="19"/>
      <c r="AW3" s="19"/>
      <c r="AX3" s="19"/>
      <c r="AY3" s="19"/>
      <c r="AZ3" s="19"/>
      <c r="BA3" s="19"/>
      <c r="BB3" s="20" t="s">
        <v>309</v>
      </c>
      <c r="BC3" s="530" t="s">
        <v>310</v>
      </c>
      <c r="BD3" s="531"/>
      <c r="BE3" s="531"/>
      <c r="BF3" s="531"/>
      <c r="BG3" s="11"/>
      <c r="BH3" s="11"/>
    </row>
    <row r="4" spans="2:60" s="13" customFormat="1" ht="20.25" customHeight="1" x14ac:dyDescent="0.2">
      <c r="B4" s="532" t="s">
        <v>311</v>
      </c>
      <c r="C4" s="533"/>
      <c r="D4" s="533"/>
      <c r="E4" s="533"/>
      <c r="F4" s="533"/>
      <c r="G4" s="533"/>
      <c r="H4" s="533"/>
      <c r="I4" s="534"/>
      <c r="J4" s="21"/>
      <c r="K4" s="22"/>
      <c r="L4" s="22"/>
      <c r="M4" s="22"/>
      <c r="N4" s="22"/>
      <c r="O4" s="22"/>
      <c r="P4" s="22"/>
      <c r="Q4" s="22"/>
      <c r="R4" s="23"/>
      <c r="S4" s="23"/>
      <c r="T4" s="22"/>
      <c r="U4" s="22"/>
      <c r="V4" s="22"/>
      <c r="AC4" s="18"/>
      <c r="AD4" s="18"/>
      <c r="AE4" s="16"/>
      <c r="AF4" s="16"/>
      <c r="AG4" s="15"/>
      <c r="AM4" s="12"/>
      <c r="AN4" s="11"/>
      <c r="AO4" s="11"/>
      <c r="AP4" s="19"/>
      <c r="AQ4" s="19"/>
      <c r="AR4" s="19"/>
      <c r="AS4" s="19"/>
      <c r="AT4" s="19"/>
      <c r="AU4" s="19"/>
      <c r="AV4" s="19"/>
      <c r="AW4" s="19"/>
      <c r="AX4" s="19"/>
      <c r="AY4" s="19"/>
      <c r="AZ4" s="19"/>
      <c r="BA4" s="19"/>
      <c r="BB4" s="19"/>
      <c r="BC4" s="19"/>
      <c r="BD4" s="19"/>
      <c r="BE4" s="12"/>
      <c r="BF4" s="11"/>
      <c r="BG4" s="11"/>
      <c r="BH4" s="11"/>
    </row>
    <row r="5" spans="2:60" s="13" customFormat="1" ht="20.25" customHeight="1" x14ac:dyDescent="0.2">
      <c r="B5" s="24" t="s">
        <v>307</v>
      </c>
      <c r="C5" s="24" t="s">
        <v>312</v>
      </c>
      <c r="D5" s="24" t="s">
        <v>313</v>
      </c>
      <c r="E5" s="24" t="s">
        <v>314</v>
      </c>
      <c r="F5" s="24" t="s">
        <v>315</v>
      </c>
      <c r="G5" s="24" t="s">
        <v>316</v>
      </c>
      <c r="H5" s="24" t="s">
        <v>317</v>
      </c>
      <c r="I5" s="24" t="s">
        <v>318</v>
      </c>
      <c r="K5" s="25" t="s">
        <v>319</v>
      </c>
      <c r="L5" s="26"/>
      <c r="M5" s="26"/>
      <c r="N5" s="26"/>
      <c r="O5" s="26"/>
      <c r="P5" s="26"/>
      <c r="Q5" s="26"/>
      <c r="R5" s="27"/>
      <c r="S5" s="27"/>
      <c r="T5" s="28"/>
      <c r="U5" s="28"/>
      <c r="V5" s="28"/>
      <c r="AC5" s="18"/>
      <c r="AD5" s="18"/>
      <c r="AE5" s="16"/>
      <c r="AF5" s="16"/>
      <c r="AG5" s="29" t="s">
        <v>320</v>
      </c>
      <c r="AH5" s="29"/>
      <c r="AI5" s="29"/>
      <c r="AJ5" s="29"/>
      <c r="AK5" s="29"/>
      <c r="AL5" s="29"/>
      <c r="AM5" s="29"/>
      <c r="AN5" s="29"/>
      <c r="AO5" s="29"/>
      <c r="AP5" s="29"/>
      <c r="AQ5" s="29"/>
      <c r="AR5" s="29"/>
      <c r="AS5" s="530">
        <v>8</v>
      </c>
      <c r="AT5" s="531"/>
      <c r="AU5" s="30" t="s">
        <v>321</v>
      </c>
      <c r="AV5" s="29"/>
      <c r="AW5" s="530">
        <v>40</v>
      </c>
      <c r="AX5" s="531"/>
      <c r="AY5" s="30" t="s">
        <v>322</v>
      </c>
      <c r="AZ5" s="29"/>
      <c r="BA5" s="530">
        <v>160</v>
      </c>
      <c r="BB5" s="531"/>
      <c r="BC5" s="30" t="s">
        <v>323</v>
      </c>
      <c r="BD5" s="29"/>
      <c r="BE5" s="31"/>
      <c r="BF5" s="11"/>
      <c r="BG5" s="11"/>
      <c r="BH5" s="11"/>
    </row>
    <row r="6" spans="2:60" s="13" customFormat="1" ht="20.25" customHeight="1" x14ac:dyDescent="0.2">
      <c r="B6" s="32" t="s">
        <v>324</v>
      </c>
      <c r="C6" s="32" t="s">
        <v>324</v>
      </c>
      <c r="D6" s="32" t="s">
        <v>324</v>
      </c>
      <c r="E6" s="32" t="s">
        <v>324</v>
      </c>
      <c r="F6" s="32" t="s">
        <v>324</v>
      </c>
      <c r="G6" s="32" t="s">
        <v>325</v>
      </c>
      <c r="H6" s="32" t="s">
        <v>325</v>
      </c>
      <c r="I6" s="32" t="s">
        <v>325</v>
      </c>
      <c r="J6" s="27" t="s">
        <v>326</v>
      </c>
      <c r="K6" s="528">
        <v>0.375</v>
      </c>
      <c r="L6" s="528"/>
      <c r="M6" s="528"/>
      <c r="N6" s="27" t="s">
        <v>327</v>
      </c>
      <c r="O6" s="528">
        <v>0.75</v>
      </c>
      <c r="P6" s="528"/>
      <c r="Q6" s="528"/>
      <c r="R6" s="33" t="s">
        <v>328</v>
      </c>
      <c r="S6" s="529">
        <f>(O6-K6)*24</f>
        <v>9</v>
      </c>
      <c r="T6" s="529"/>
      <c r="U6" s="34" t="s">
        <v>329</v>
      </c>
      <c r="V6" s="27"/>
      <c r="AC6" s="18"/>
      <c r="AD6" s="18"/>
      <c r="AE6" s="16"/>
      <c r="AF6" s="16"/>
      <c r="AG6" s="35"/>
      <c r="AH6" s="8"/>
      <c r="AI6" s="8"/>
      <c r="AJ6" s="8"/>
      <c r="AK6" s="8"/>
      <c r="AL6" s="8"/>
      <c r="AM6" s="36"/>
      <c r="AN6" s="37"/>
      <c r="AO6" s="37"/>
      <c r="AP6" s="38"/>
      <c r="AQ6" s="38"/>
      <c r="AR6" s="38"/>
      <c r="AS6" s="38"/>
      <c r="AT6" s="38"/>
      <c r="AU6" s="38"/>
      <c r="AV6" s="38"/>
      <c r="AW6" s="38"/>
      <c r="AX6" s="38"/>
      <c r="AY6" s="38"/>
      <c r="AZ6" s="38"/>
      <c r="BA6" s="38"/>
      <c r="BB6" s="38"/>
      <c r="BC6" s="38"/>
      <c r="BD6" s="38"/>
      <c r="BE6" s="12"/>
      <c r="BF6" s="11"/>
      <c r="BG6" s="11"/>
      <c r="BH6" s="11"/>
    </row>
    <row r="7" spans="2:60" s="13" customFormat="1" ht="20.25" customHeight="1" x14ac:dyDescent="0.2">
      <c r="B7" s="39" t="s">
        <v>325</v>
      </c>
      <c r="C7" s="39" t="s">
        <v>325</v>
      </c>
      <c r="D7" s="39" t="s">
        <v>325</v>
      </c>
      <c r="E7" s="39" t="s">
        <v>325</v>
      </c>
      <c r="F7" s="39" t="s">
        <v>325</v>
      </c>
      <c r="G7" s="39" t="s">
        <v>325</v>
      </c>
      <c r="H7" s="39" t="s">
        <v>325</v>
      </c>
      <c r="I7" s="39" t="s">
        <v>325</v>
      </c>
      <c r="J7" s="27" t="s">
        <v>326</v>
      </c>
      <c r="K7" s="528"/>
      <c r="L7" s="528"/>
      <c r="M7" s="528"/>
      <c r="N7" s="27" t="s">
        <v>327</v>
      </c>
      <c r="O7" s="528"/>
      <c r="P7" s="528"/>
      <c r="Q7" s="528"/>
      <c r="R7" s="33" t="s">
        <v>328</v>
      </c>
      <c r="S7" s="529">
        <f>(O7-K7)*24</f>
        <v>0</v>
      </c>
      <c r="T7" s="529"/>
      <c r="U7" s="34" t="s">
        <v>329</v>
      </c>
      <c r="V7" s="27"/>
      <c r="AC7" s="18"/>
      <c r="AD7" s="18"/>
      <c r="AE7" s="16"/>
      <c r="AF7" s="16"/>
      <c r="AG7" s="35"/>
      <c r="AH7" s="8"/>
      <c r="AI7" s="8"/>
      <c r="AJ7" s="8"/>
      <c r="AK7" s="8"/>
      <c r="AL7" s="8"/>
      <c r="AM7" s="36"/>
      <c r="AN7" s="37"/>
      <c r="AO7" s="37"/>
      <c r="AP7" s="38"/>
      <c r="AQ7" s="38"/>
      <c r="AR7" s="38"/>
      <c r="AS7" s="38"/>
      <c r="AT7" s="38"/>
      <c r="AU7" s="38"/>
      <c r="AV7" s="38"/>
      <c r="AW7" s="29"/>
      <c r="AX7" s="29" t="s">
        <v>330</v>
      </c>
      <c r="AY7" s="29"/>
      <c r="AZ7" s="29"/>
      <c r="BA7" s="567">
        <f>DAY(EOMONTH(DATE(AA2,AE2,1),0))</f>
        <v>30</v>
      </c>
      <c r="BB7" s="567"/>
      <c r="BC7" s="30" t="s">
        <v>317</v>
      </c>
      <c r="BD7" s="38"/>
      <c r="BE7" s="12"/>
      <c r="BF7" s="11"/>
      <c r="BG7" s="11"/>
      <c r="BH7" s="11"/>
    </row>
    <row r="8" spans="2:60" s="13" customFormat="1" ht="20.25" customHeight="1" x14ac:dyDescent="0.2">
      <c r="B8" s="568" t="s">
        <v>331</v>
      </c>
      <c r="C8" s="569"/>
      <c r="D8" s="569"/>
      <c r="E8" s="569"/>
      <c r="F8" s="569"/>
      <c r="G8" s="569"/>
      <c r="H8" s="569"/>
      <c r="I8" s="569"/>
      <c r="J8" s="569"/>
      <c r="K8" s="570"/>
      <c r="L8" s="570"/>
      <c r="M8" s="570"/>
      <c r="N8" s="569"/>
      <c r="O8" s="570"/>
      <c r="P8" s="570"/>
      <c r="Q8" s="570"/>
      <c r="R8" s="569"/>
      <c r="S8" s="570"/>
      <c r="T8" s="570"/>
      <c r="U8" s="571"/>
      <c r="V8" s="27"/>
      <c r="AC8" s="18"/>
      <c r="AD8" s="18"/>
      <c r="AE8" s="16"/>
      <c r="AF8" s="16"/>
      <c r="AG8" s="35"/>
      <c r="AH8" s="8"/>
      <c r="AI8" s="8"/>
      <c r="AJ8" s="8"/>
      <c r="AK8" s="8"/>
      <c r="AL8" s="8"/>
      <c r="AM8" s="36"/>
      <c r="AN8" s="37"/>
      <c r="AO8" s="37"/>
      <c r="AP8" s="38"/>
      <c r="AQ8" s="38"/>
      <c r="AR8" s="38"/>
      <c r="AS8" s="38"/>
      <c r="AT8" s="38"/>
      <c r="AU8" s="38"/>
      <c r="AV8" s="38"/>
      <c r="AW8" s="29"/>
      <c r="AX8" s="29"/>
      <c r="AY8" s="29"/>
      <c r="AZ8" s="29"/>
      <c r="BA8" s="40"/>
      <c r="BB8" s="40"/>
      <c r="BC8" s="30"/>
      <c r="BD8" s="38"/>
      <c r="BE8" s="12"/>
      <c r="BF8" s="11"/>
      <c r="BG8" s="11"/>
      <c r="BH8" s="11"/>
    </row>
    <row r="9" spans="2:60" s="13" customFormat="1" ht="20.25" customHeight="1" x14ac:dyDescent="0.2">
      <c r="B9" s="572" t="s">
        <v>385</v>
      </c>
      <c r="C9" s="573"/>
      <c r="D9" s="573"/>
      <c r="E9" s="573"/>
      <c r="F9" s="573"/>
      <c r="G9" s="573"/>
      <c r="H9" s="573"/>
      <c r="I9" s="573"/>
      <c r="J9" s="573"/>
      <c r="K9" s="573"/>
      <c r="L9" s="573"/>
      <c r="M9" s="573"/>
      <c r="N9" s="573"/>
      <c r="O9" s="573"/>
      <c r="P9" s="573"/>
      <c r="Q9" s="573"/>
      <c r="R9" s="573"/>
      <c r="S9" s="573"/>
      <c r="T9" s="573"/>
      <c r="U9" s="574"/>
      <c r="V9" s="27"/>
      <c r="AC9" s="18"/>
      <c r="AD9" s="18"/>
      <c r="AE9" s="16"/>
      <c r="AF9" s="16"/>
      <c r="AG9" s="35"/>
      <c r="AH9" s="8"/>
      <c r="AI9" s="8"/>
      <c r="AJ9" s="8"/>
      <c r="AK9" s="8"/>
      <c r="AL9" s="8"/>
      <c r="AM9" s="36"/>
      <c r="AN9" s="37"/>
      <c r="AO9" s="37"/>
      <c r="AP9" s="38"/>
      <c r="AQ9" s="38"/>
      <c r="AR9" s="9" t="s">
        <v>332</v>
      </c>
      <c r="AS9" s="38"/>
      <c r="AT9" s="38"/>
      <c r="AU9" s="38"/>
      <c r="AV9" s="38"/>
      <c r="AW9" s="29"/>
      <c r="AX9" s="29"/>
      <c r="AY9" s="29"/>
      <c r="AZ9" s="41"/>
      <c r="BA9" s="682">
        <v>100</v>
      </c>
      <c r="BB9" s="683"/>
      <c r="BC9" s="30" t="s">
        <v>333</v>
      </c>
      <c r="BD9" s="38"/>
      <c r="BE9" s="12"/>
      <c r="BF9" s="11"/>
      <c r="BG9" s="11"/>
      <c r="BH9" s="11"/>
    </row>
    <row r="10" spans="2:60" ht="20.25" customHeight="1" thickBot="1" x14ac:dyDescent="0.25">
      <c r="C10" s="43"/>
      <c r="D10" s="43"/>
      <c r="G10" s="44"/>
      <c r="V10" s="43"/>
      <c r="AM10" s="43"/>
      <c r="BF10" s="45"/>
      <c r="BG10" s="45"/>
      <c r="BH10" s="45"/>
    </row>
    <row r="11" spans="2:60" ht="20.25" customHeight="1" thickBot="1" x14ac:dyDescent="0.25">
      <c r="B11" s="577" t="s">
        <v>334</v>
      </c>
      <c r="C11" s="580" t="s">
        <v>335</v>
      </c>
      <c r="D11" s="581"/>
      <c r="E11" s="586" t="s">
        <v>336</v>
      </c>
      <c r="F11" s="581"/>
      <c r="G11" s="586" t="s">
        <v>337</v>
      </c>
      <c r="H11" s="580"/>
      <c r="I11" s="580"/>
      <c r="J11" s="580"/>
      <c r="K11" s="581"/>
      <c r="L11" s="586" t="s">
        <v>338</v>
      </c>
      <c r="M11" s="580"/>
      <c r="N11" s="580"/>
      <c r="O11" s="589"/>
      <c r="P11" s="46"/>
      <c r="Q11" s="46"/>
      <c r="R11" s="46"/>
      <c r="S11" s="592" t="s">
        <v>339</v>
      </c>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4" t="str">
        <f>IF(BC3="計画","(9)1～4週目の勤務時間数合計","(9)1か月の勤務時間数合計")</f>
        <v>(9)1～4週目の勤務時間数合計</v>
      </c>
      <c r="AY11" s="595"/>
      <c r="AZ11" s="594" t="s">
        <v>340</v>
      </c>
      <c r="BA11" s="595"/>
      <c r="BB11" s="602" t="s">
        <v>341</v>
      </c>
      <c r="BC11" s="602"/>
      <c r="BD11" s="602"/>
      <c r="BE11" s="602"/>
      <c r="BF11" s="602"/>
      <c r="BG11" s="602"/>
    </row>
    <row r="12" spans="2:60" ht="20.25" customHeight="1" thickBot="1" x14ac:dyDescent="0.25">
      <c r="B12" s="578"/>
      <c r="C12" s="582"/>
      <c r="D12" s="583"/>
      <c r="E12" s="587"/>
      <c r="F12" s="583"/>
      <c r="G12" s="587"/>
      <c r="H12" s="582"/>
      <c r="I12" s="582"/>
      <c r="J12" s="582"/>
      <c r="K12" s="583"/>
      <c r="L12" s="587"/>
      <c r="M12" s="582"/>
      <c r="N12" s="582"/>
      <c r="O12" s="590"/>
      <c r="P12" s="47"/>
      <c r="Q12" s="47"/>
      <c r="R12" s="47"/>
      <c r="S12" s="541" t="s">
        <v>342</v>
      </c>
      <c r="T12" s="542"/>
      <c r="U12" s="542"/>
      <c r="V12" s="542"/>
      <c r="W12" s="542"/>
      <c r="X12" s="542"/>
      <c r="Y12" s="543"/>
      <c r="Z12" s="541" t="s">
        <v>343</v>
      </c>
      <c r="AA12" s="542"/>
      <c r="AB12" s="542"/>
      <c r="AC12" s="542"/>
      <c r="AD12" s="542"/>
      <c r="AE12" s="542"/>
      <c r="AF12" s="543"/>
      <c r="AG12" s="541" t="s">
        <v>344</v>
      </c>
      <c r="AH12" s="542"/>
      <c r="AI12" s="542"/>
      <c r="AJ12" s="542"/>
      <c r="AK12" s="542"/>
      <c r="AL12" s="542"/>
      <c r="AM12" s="543"/>
      <c r="AN12" s="541" t="s">
        <v>345</v>
      </c>
      <c r="AO12" s="542"/>
      <c r="AP12" s="542"/>
      <c r="AQ12" s="542"/>
      <c r="AR12" s="542"/>
      <c r="AS12" s="542"/>
      <c r="AT12" s="543"/>
      <c r="AU12" s="541" t="s">
        <v>346</v>
      </c>
      <c r="AV12" s="542"/>
      <c r="AW12" s="543"/>
      <c r="AX12" s="596"/>
      <c r="AY12" s="597"/>
      <c r="AZ12" s="596"/>
      <c r="BA12" s="597"/>
      <c r="BB12" s="602"/>
      <c r="BC12" s="602"/>
      <c r="BD12" s="602"/>
      <c r="BE12" s="602"/>
      <c r="BF12" s="602"/>
      <c r="BG12" s="602"/>
    </row>
    <row r="13" spans="2:60" ht="20.25" customHeight="1" thickBot="1" x14ac:dyDescent="0.25">
      <c r="B13" s="578"/>
      <c r="C13" s="582"/>
      <c r="D13" s="583"/>
      <c r="E13" s="587"/>
      <c r="F13" s="583"/>
      <c r="G13" s="587"/>
      <c r="H13" s="582"/>
      <c r="I13" s="582"/>
      <c r="J13" s="582"/>
      <c r="K13" s="583"/>
      <c r="L13" s="587"/>
      <c r="M13" s="582"/>
      <c r="N13" s="582"/>
      <c r="O13" s="590"/>
      <c r="P13" s="47"/>
      <c r="Q13" s="47"/>
      <c r="R13" s="47"/>
      <c r="S13" s="48">
        <f>DAY(DATE($AA$2,$AE$2,1))</f>
        <v>1</v>
      </c>
      <c r="T13" s="49">
        <f>DAY(DATE($AA$2,$AE$2,2))</f>
        <v>2</v>
      </c>
      <c r="U13" s="49">
        <f>DAY(DATE($AA$2,$AE$2,3))</f>
        <v>3</v>
      </c>
      <c r="V13" s="49">
        <f>DAY(DATE($AA$2,$AE$2,4))</f>
        <v>4</v>
      </c>
      <c r="W13" s="49">
        <f>DAY(DATE($AA$2,$AE$2,5))</f>
        <v>5</v>
      </c>
      <c r="X13" s="49">
        <f>DAY(DATE($AA$2,$AE$2,6))</f>
        <v>6</v>
      </c>
      <c r="Y13" s="50">
        <f>DAY(DATE($AA$2,$AE$2,7))</f>
        <v>7</v>
      </c>
      <c r="Z13" s="48">
        <f>DAY(DATE($AA$2,$AE$2,8))</f>
        <v>8</v>
      </c>
      <c r="AA13" s="49">
        <f>DAY(DATE($AA$2,$AE$2,9))</f>
        <v>9</v>
      </c>
      <c r="AB13" s="49">
        <f>DAY(DATE($AA$2,$AE$2,10))</f>
        <v>10</v>
      </c>
      <c r="AC13" s="49">
        <f>DAY(DATE($AA$2,$AE$2,11))</f>
        <v>11</v>
      </c>
      <c r="AD13" s="49">
        <f>DAY(DATE($AA$2,$AE$2,12))</f>
        <v>12</v>
      </c>
      <c r="AE13" s="49">
        <f>DAY(DATE($AA$2,$AE$2,13))</f>
        <v>13</v>
      </c>
      <c r="AF13" s="50">
        <f>DAY(DATE($AA$2,$AE$2,14))</f>
        <v>14</v>
      </c>
      <c r="AG13" s="48">
        <f>DAY(DATE($AA$2,$AE$2,15))</f>
        <v>15</v>
      </c>
      <c r="AH13" s="49">
        <f>DAY(DATE($AA$2,$AE$2,16))</f>
        <v>16</v>
      </c>
      <c r="AI13" s="49">
        <f>DAY(DATE($AA$2,$AE$2,17))</f>
        <v>17</v>
      </c>
      <c r="AJ13" s="49">
        <f>DAY(DATE($AA$2,$AE$2,18))</f>
        <v>18</v>
      </c>
      <c r="AK13" s="49">
        <f>DAY(DATE($AA$2,$AE$2,19))</f>
        <v>19</v>
      </c>
      <c r="AL13" s="49">
        <f>DAY(DATE($AA$2,$AE$2,20))</f>
        <v>20</v>
      </c>
      <c r="AM13" s="50">
        <f>DAY(DATE($AA$2,$AE$2,21))</f>
        <v>21</v>
      </c>
      <c r="AN13" s="48">
        <f>DAY(DATE($AA$2,$AE$2,22))</f>
        <v>22</v>
      </c>
      <c r="AO13" s="49">
        <f>DAY(DATE($AA$2,$AE$2,23))</f>
        <v>23</v>
      </c>
      <c r="AP13" s="49">
        <f>DAY(DATE($AA$2,$AE$2,24))</f>
        <v>24</v>
      </c>
      <c r="AQ13" s="49">
        <f>DAY(DATE($AA$2,$AE$2,25))</f>
        <v>25</v>
      </c>
      <c r="AR13" s="49">
        <f>DAY(DATE($AA$2,$AE$2,26))</f>
        <v>26</v>
      </c>
      <c r="AS13" s="49">
        <f>DAY(DATE($AA$2,$AE$2,27))</f>
        <v>27</v>
      </c>
      <c r="AT13" s="50">
        <f>DAY(DATE($AA$2,$AE$2,28))</f>
        <v>28</v>
      </c>
      <c r="AU13" s="48" t="str">
        <f>IF(BC3="実績",IF(DAY(DATE($AA$2,$AE$2,29))=29,29,""),"")</f>
        <v/>
      </c>
      <c r="AV13" s="49" t="str">
        <f>IF(BC3="実績",IF(DAY(DATE($AA$2,$AE$2,30))=30,30,""),"")</f>
        <v/>
      </c>
      <c r="AW13" s="50" t="str">
        <f>IF(BC3="実績",IF(DAY(DATE($AA$2,$AE$2,31))=31,31,""),"")</f>
        <v/>
      </c>
      <c r="AX13" s="596"/>
      <c r="AY13" s="597"/>
      <c r="AZ13" s="596"/>
      <c r="BA13" s="597"/>
      <c r="BB13" s="602"/>
      <c r="BC13" s="602"/>
      <c r="BD13" s="602"/>
      <c r="BE13" s="602"/>
      <c r="BF13" s="602"/>
      <c r="BG13" s="602"/>
    </row>
    <row r="14" spans="2:60" ht="20.25" hidden="1" customHeight="1" x14ac:dyDescent="0.2">
      <c r="B14" s="578"/>
      <c r="C14" s="582"/>
      <c r="D14" s="583"/>
      <c r="E14" s="587"/>
      <c r="F14" s="583"/>
      <c r="G14" s="587"/>
      <c r="H14" s="582"/>
      <c r="I14" s="582"/>
      <c r="J14" s="582"/>
      <c r="K14" s="583"/>
      <c r="L14" s="587"/>
      <c r="M14" s="582"/>
      <c r="N14" s="582"/>
      <c r="O14" s="590"/>
      <c r="P14" s="47"/>
      <c r="Q14" s="47"/>
      <c r="R14" s="47"/>
      <c r="S14" s="48">
        <f>WEEKDAY(DATE($AA$2,$AE$2,1))</f>
        <v>3</v>
      </c>
      <c r="T14" s="49">
        <f>WEEKDAY(DATE($AA$2,$AE$2,2))</f>
        <v>4</v>
      </c>
      <c r="U14" s="49">
        <f>WEEKDAY(DATE($AA$2,$AE$2,3))</f>
        <v>5</v>
      </c>
      <c r="V14" s="49">
        <f>WEEKDAY(DATE($AA$2,$AE$2,4))</f>
        <v>6</v>
      </c>
      <c r="W14" s="49">
        <f>WEEKDAY(DATE($AA$2,$AE$2,5))</f>
        <v>7</v>
      </c>
      <c r="X14" s="49">
        <f>WEEKDAY(DATE($AA$2,$AE$2,6))</f>
        <v>1</v>
      </c>
      <c r="Y14" s="50">
        <f>WEEKDAY(DATE($AA$2,$AE$2,7))</f>
        <v>2</v>
      </c>
      <c r="Z14" s="48">
        <f>WEEKDAY(DATE($AA$2,$AE$2,8))</f>
        <v>3</v>
      </c>
      <c r="AA14" s="49">
        <f>WEEKDAY(DATE($AA$2,$AE$2,9))</f>
        <v>4</v>
      </c>
      <c r="AB14" s="49">
        <f>WEEKDAY(DATE($AA$2,$AE$2,10))</f>
        <v>5</v>
      </c>
      <c r="AC14" s="49">
        <f>WEEKDAY(DATE($AA$2,$AE$2,11))</f>
        <v>6</v>
      </c>
      <c r="AD14" s="49">
        <f>WEEKDAY(DATE($AA$2,$AE$2,12))</f>
        <v>7</v>
      </c>
      <c r="AE14" s="49">
        <f>WEEKDAY(DATE($AA$2,$AE$2,13))</f>
        <v>1</v>
      </c>
      <c r="AF14" s="50">
        <f>WEEKDAY(DATE($AA$2,$AE$2,14))</f>
        <v>2</v>
      </c>
      <c r="AG14" s="48">
        <f>WEEKDAY(DATE($AA$2,$AE$2,15))</f>
        <v>3</v>
      </c>
      <c r="AH14" s="49">
        <f>WEEKDAY(DATE($AA$2,$AE$2,16))</f>
        <v>4</v>
      </c>
      <c r="AI14" s="49">
        <f>WEEKDAY(DATE($AA$2,$AE$2,17))</f>
        <v>5</v>
      </c>
      <c r="AJ14" s="49">
        <f>WEEKDAY(DATE($AA$2,$AE$2,18))</f>
        <v>6</v>
      </c>
      <c r="AK14" s="49">
        <f>WEEKDAY(DATE($AA$2,$AE$2,19))</f>
        <v>7</v>
      </c>
      <c r="AL14" s="49">
        <f>WEEKDAY(DATE($AA$2,$AE$2,20))</f>
        <v>1</v>
      </c>
      <c r="AM14" s="50">
        <f>WEEKDAY(DATE($AA$2,$AE$2,21))</f>
        <v>2</v>
      </c>
      <c r="AN14" s="48">
        <f>WEEKDAY(DATE($AA$2,$AE$2,22))</f>
        <v>3</v>
      </c>
      <c r="AO14" s="49">
        <f>WEEKDAY(DATE($AA$2,$AE$2,23))</f>
        <v>4</v>
      </c>
      <c r="AP14" s="49">
        <f>WEEKDAY(DATE($AA$2,$AE$2,24))</f>
        <v>5</v>
      </c>
      <c r="AQ14" s="49">
        <f>WEEKDAY(DATE($AA$2,$AE$2,25))</f>
        <v>6</v>
      </c>
      <c r="AR14" s="49">
        <f>WEEKDAY(DATE($AA$2,$AE$2,26))</f>
        <v>7</v>
      </c>
      <c r="AS14" s="49">
        <f>WEEKDAY(DATE($AA$2,$AE$2,27))</f>
        <v>1</v>
      </c>
      <c r="AT14" s="50">
        <f>WEEKDAY(DATE($AA$2,$AE$2,28))</f>
        <v>2</v>
      </c>
      <c r="AU14" s="48">
        <f>IF(AU13=29,WEEKDAY(DATE($AA$2,$AE$2,29)),0)</f>
        <v>0</v>
      </c>
      <c r="AV14" s="49">
        <f>IF(AV13=30,WEEKDAY(DATE($AA$2,$AE$2,30)),0)</f>
        <v>0</v>
      </c>
      <c r="AW14" s="50">
        <f>IF(AW13=31,WEEKDAY(DATE($AA$2,$AE$2,31)),0)</f>
        <v>0</v>
      </c>
      <c r="AX14" s="598"/>
      <c r="AY14" s="599"/>
      <c r="AZ14" s="598"/>
      <c r="BA14" s="599"/>
      <c r="BB14" s="603"/>
      <c r="BC14" s="603"/>
      <c r="BD14" s="603"/>
      <c r="BE14" s="603"/>
      <c r="BF14" s="603"/>
      <c r="BG14" s="603"/>
    </row>
    <row r="15" spans="2:60" ht="20.25" customHeight="1" thickBot="1" x14ac:dyDescent="0.25">
      <c r="B15" s="579"/>
      <c r="C15" s="584"/>
      <c r="D15" s="585"/>
      <c r="E15" s="588"/>
      <c r="F15" s="585"/>
      <c r="G15" s="588"/>
      <c r="H15" s="584"/>
      <c r="I15" s="584"/>
      <c r="J15" s="584"/>
      <c r="K15" s="585"/>
      <c r="L15" s="588"/>
      <c r="M15" s="584"/>
      <c r="N15" s="584"/>
      <c r="O15" s="591"/>
      <c r="P15" s="51"/>
      <c r="Q15" s="51"/>
      <c r="R15" s="51"/>
      <c r="S15" s="52" t="str">
        <f>IF(S14=1,"日",IF(S14=2,"月",IF(S14=3,"火",IF(S14=4,"水",IF(S14=5,"木",IF(S14=6,"金","土"))))))</f>
        <v>火</v>
      </c>
      <c r="T15" s="53" t="str">
        <f t="shared" ref="T15:AT15" si="0">IF(T14=1,"日",IF(T14=2,"月",IF(T14=3,"火",IF(T14=4,"水",IF(T14=5,"木",IF(T14=6,"金","土"))))))</f>
        <v>水</v>
      </c>
      <c r="U15" s="53" t="str">
        <f t="shared" si="0"/>
        <v>木</v>
      </c>
      <c r="V15" s="53" t="str">
        <f t="shared" si="0"/>
        <v>金</v>
      </c>
      <c r="W15" s="53" t="str">
        <f t="shared" si="0"/>
        <v>土</v>
      </c>
      <c r="X15" s="53" t="str">
        <f t="shared" si="0"/>
        <v>日</v>
      </c>
      <c r="Y15" s="54" t="str">
        <f t="shared" si="0"/>
        <v>月</v>
      </c>
      <c r="Z15" s="52" t="str">
        <f t="shared" si="0"/>
        <v>火</v>
      </c>
      <c r="AA15" s="53" t="str">
        <f t="shared" si="0"/>
        <v>水</v>
      </c>
      <c r="AB15" s="53" t="str">
        <f t="shared" si="0"/>
        <v>木</v>
      </c>
      <c r="AC15" s="53" t="str">
        <f t="shared" si="0"/>
        <v>金</v>
      </c>
      <c r="AD15" s="53" t="str">
        <f t="shared" si="0"/>
        <v>土</v>
      </c>
      <c r="AE15" s="53" t="str">
        <f t="shared" si="0"/>
        <v>日</v>
      </c>
      <c r="AF15" s="54" t="str">
        <f t="shared" si="0"/>
        <v>月</v>
      </c>
      <c r="AG15" s="52" t="str">
        <f t="shared" si="0"/>
        <v>火</v>
      </c>
      <c r="AH15" s="53" t="str">
        <f t="shared" si="0"/>
        <v>水</v>
      </c>
      <c r="AI15" s="53" t="str">
        <f t="shared" si="0"/>
        <v>木</v>
      </c>
      <c r="AJ15" s="53" t="str">
        <f t="shared" si="0"/>
        <v>金</v>
      </c>
      <c r="AK15" s="53" t="str">
        <f t="shared" si="0"/>
        <v>土</v>
      </c>
      <c r="AL15" s="53" t="str">
        <f t="shared" si="0"/>
        <v>日</v>
      </c>
      <c r="AM15" s="54" t="str">
        <f t="shared" si="0"/>
        <v>月</v>
      </c>
      <c r="AN15" s="52" t="str">
        <f t="shared" si="0"/>
        <v>火</v>
      </c>
      <c r="AO15" s="53" t="str">
        <f t="shared" si="0"/>
        <v>水</v>
      </c>
      <c r="AP15" s="53" t="str">
        <f t="shared" si="0"/>
        <v>木</v>
      </c>
      <c r="AQ15" s="53" t="str">
        <f t="shared" si="0"/>
        <v>金</v>
      </c>
      <c r="AR15" s="53" t="str">
        <f t="shared" si="0"/>
        <v>土</v>
      </c>
      <c r="AS15" s="53" t="str">
        <f t="shared" si="0"/>
        <v>日</v>
      </c>
      <c r="AT15" s="54" t="str">
        <f t="shared" si="0"/>
        <v>月</v>
      </c>
      <c r="AU15" s="53" t="str">
        <f>IF(AU14=1,"日",IF(AU14=2,"月",IF(AU14=3,"火",IF(AU14=4,"水",IF(AU14=5,"木",IF(AU14=6,"金",IF(AU14=0,"","土")))))))</f>
        <v/>
      </c>
      <c r="AV15" s="53" t="str">
        <f>IF(AV14=1,"日",IF(AV14=2,"月",IF(AV14=3,"火",IF(AV14=4,"水",IF(AV14=5,"木",IF(AV14=6,"金",IF(AV14=0,"","土")))))))</f>
        <v/>
      </c>
      <c r="AW15" s="53" t="str">
        <f>IF(AW14=1,"日",IF(AW14=2,"月",IF(AW14=3,"火",IF(AW14=4,"水",IF(AW14=5,"木",IF(AW14=6,"金",IF(AW14=0,"","土")))))))</f>
        <v/>
      </c>
      <c r="AX15" s="600"/>
      <c r="AY15" s="601"/>
      <c r="AZ15" s="600"/>
      <c r="BA15" s="601"/>
      <c r="BB15" s="603"/>
      <c r="BC15" s="603"/>
      <c r="BD15" s="603"/>
      <c r="BE15" s="603"/>
      <c r="BF15" s="603"/>
      <c r="BG15" s="603"/>
    </row>
    <row r="16" spans="2:60" ht="20.25" customHeight="1" x14ac:dyDescent="0.2">
      <c r="B16" s="544">
        <v>1</v>
      </c>
      <c r="C16" s="546" t="s">
        <v>386</v>
      </c>
      <c r="D16" s="547"/>
      <c r="E16" s="550" t="s">
        <v>387</v>
      </c>
      <c r="F16" s="551"/>
      <c r="G16" s="554" t="s">
        <v>388</v>
      </c>
      <c r="H16" s="555"/>
      <c r="I16" s="555"/>
      <c r="J16" s="555"/>
      <c r="K16" s="556"/>
      <c r="L16" s="558" t="s">
        <v>389</v>
      </c>
      <c r="M16" s="559"/>
      <c r="N16" s="559"/>
      <c r="O16" s="560"/>
      <c r="P16" s="564" t="s">
        <v>347</v>
      </c>
      <c r="Q16" s="565"/>
      <c r="R16" s="566"/>
      <c r="S16" s="86" t="s">
        <v>390</v>
      </c>
      <c r="T16" s="87" t="s">
        <v>390</v>
      </c>
      <c r="U16" s="87" t="s">
        <v>390</v>
      </c>
      <c r="V16" s="87" t="s">
        <v>391</v>
      </c>
      <c r="W16" s="87" t="s">
        <v>391</v>
      </c>
      <c r="X16" s="87" t="s">
        <v>390</v>
      </c>
      <c r="Y16" s="88" t="s">
        <v>390</v>
      </c>
      <c r="Z16" s="86" t="s">
        <v>390</v>
      </c>
      <c r="AA16" s="87" t="s">
        <v>390</v>
      </c>
      <c r="AB16" s="87" t="s">
        <v>390</v>
      </c>
      <c r="AC16" s="87" t="s">
        <v>391</v>
      </c>
      <c r="AD16" s="87" t="s">
        <v>391</v>
      </c>
      <c r="AE16" s="87" t="s">
        <v>390</v>
      </c>
      <c r="AF16" s="88" t="s">
        <v>390</v>
      </c>
      <c r="AG16" s="86" t="s">
        <v>390</v>
      </c>
      <c r="AH16" s="87" t="s">
        <v>390</v>
      </c>
      <c r="AI16" s="87" t="s">
        <v>390</v>
      </c>
      <c r="AJ16" s="87" t="s">
        <v>391</v>
      </c>
      <c r="AK16" s="87" t="s">
        <v>391</v>
      </c>
      <c r="AL16" s="87" t="s">
        <v>390</v>
      </c>
      <c r="AM16" s="88" t="s">
        <v>390</v>
      </c>
      <c r="AN16" s="86" t="s">
        <v>390</v>
      </c>
      <c r="AO16" s="87" t="s">
        <v>390</v>
      </c>
      <c r="AP16" s="87" t="s">
        <v>390</v>
      </c>
      <c r="AQ16" s="87" t="s">
        <v>391</v>
      </c>
      <c r="AR16" s="87" t="s">
        <v>391</v>
      </c>
      <c r="AS16" s="87" t="s">
        <v>390</v>
      </c>
      <c r="AT16" s="88" t="s">
        <v>390</v>
      </c>
      <c r="AU16" s="86"/>
      <c r="AV16" s="87"/>
      <c r="AW16" s="88"/>
      <c r="AX16" s="604">
        <f>IF($BC$3="計画",SUM(S17:AT17),IF($BC$3="実績",SUM(S17:AW17),""))</f>
        <v>80</v>
      </c>
      <c r="AY16" s="605"/>
      <c r="AZ16" s="608">
        <f>IF($BC$3="計画",AX16/4,IF($BC$3="実績",AX16/($BA$7/7),""))</f>
        <v>20</v>
      </c>
      <c r="BA16" s="609"/>
      <c r="BB16" s="612" t="s">
        <v>392</v>
      </c>
      <c r="BC16" s="613"/>
      <c r="BD16" s="613"/>
      <c r="BE16" s="613"/>
      <c r="BF16" s="613"/>
      <c r="BG16" s="614"/>
    </row>
    <row r="17" spans="2:59" ht="20.25" customHeight="1" x14ac:dyDescent="0.2">
      <c r="B17" s="545"/>
      <c r="C17" s="548"/>
      <c r="D17" s="549"/>
      <c r="E17" s="552"/>
      <c r="F17" s="553"/>
      <c r="G17" s="557"/>
      <c r="H17" s="555"/>
      <c r="I17" s="555"/>
      <c r="J17" s="555"/>
      <c r="K17" s="556"/>
      <c r="L17" s="561"/>
      <c r="M17" s="562"/>
      <c r="N17" s="562"/>
      <c r="O17" s="563"/>
      <c r="P17" s="618" t="s">
        <v>348</v>
      </c>
      <c r="Q17" s="619"/>
      <c r="R17" s="620"/>
      <c r="S17" s="89">
        <f>IF(S16="","",VLOOKUP(S16,'[1]【記載例】シフト記号表（勤務時間帯）'!$C$4:$K$35,9,FALSE))</f>
        <v>4</v>
      </c>
      <c r="T17" s="90">
        <f>IF(T16="","",VLOOKUP(T16,'[1]【記載例】シフト記号表（勤務時間帯）'!$C$4:$K$35,9,FALSE))</f>
        <v>4</v>
      </c>
      <c r="U17" s="90">
        <f>IF(U16="","",VLOOKUP(U16,'[1]【記載例】シフト記号表（勤務時間帯）'!$C$4:$K$35,9,FALSE))</f>
        <v>4</v>
      </c>
      <c r="V17" s="90" t="str">
        <f>IF(V16="","",VLOOKUP(V16,'[1]【記載例】シフト記号表（勤務時間帯）'!$C$4:$K$35,9,FALSE))</f>
        <v>-</v>
      </c>
      <c r="W17" s="90" t="str">
        <f>IF(W16="","",VLOOKUP(W16,'[1]【記載例】シフト記号表（勤務時間帯）'!$C$4:$K$35,9,FALSE))</f>
        <v>-</v>
      </c>
      <c r="X17" s="90">
        <f>IF(X16="","",VLOOKUP(X16,'[1]【記載例】シフト記号表（勤務時間帯）'!$C$4:$K$35,9,FALSE))</f>
        <v>4</v>
      </c>
      <c r="Y17" s="91">
        <f>IF(Y16="","",VLOOKUP(Y16,'[1]【記載例】シフト記号表（勤務時間帯）'!$C$4:$K$35,9,FALSE))</f>
        <v>4</v>
      </c>
      <c r="Z17" s="89">
        <f>IF(Z16="","",VLOOKUP(Z16,'[1]【記載例】シフト記号表（勤務時間帯）'!$C$4:$K$35,9,FALSE))</f>
        <v>4</v>
      </c>
      <c r="AA17" s="90">
        <f>IF(AA16="","",VLOOKUP(AA16,'[1]【記載例】シフト記号表（勤務時間帯）'!$C$4:$K$35,9,FALSE))</f>
        <v>4</v>
      </c>
      <c r="AB17" s="90">
        <f>IF(AB16="","",VLOOKUP(AB16,'[1]【記載例】シフト記号表（勤務時間帯）'!$C$4:$K$35,9,FALSE))</f>
        <v>4</v>
      </c>
      <c r="AC17" s="90" t="str">
        <f>IF(AC16="","",VLOOKUP(AC16,'[1]【記載例】シフト記号表（勤務時間帯）'!$C$4:$K$35,9,FALSE))</f>
        <v>-</v>
      </c>
      <c r="AD17" s="90" t="str">
        <f>IF(AD16="","",VLOOKUP(AD16,'[1]【記載例】シフト記号表（勤務時間帯）'!$C$4:$K$35,9,FALSE))</f>
        <v>-</v>
      </c>
      <c r="AE17" s="90">
        <f>IF(AE16="","",VLOOKUP(AE16,'[1]【記載例】シフト記号表（勤務時間帯）'!$C$4:$K$35,9,FALSE))</f>
        <v>4</v>
      </c>
      <c r="AF17" s="91">
        <f>IF(AF16="","",VLOOKUP(AF16,'[1]【記載例】シフト記号表（勤務時間帯）'!$C$4:$K$35,9,FALSE))</f>
        <v>4</v>
      </c>
      <c r="AG17" s="89">
        <f>IF(AG16="","",VLOOKUP(AG16,'[1]【記載例】シフト記号表（勤務時間帯）'!$C$4:$K$35,9,FALSE))</f>
        <v>4</v>
      </c>
      <c r="AH17" s="90">
        <f>IF(AH16="","",VLOOKUP(AH16,'[1]【記載例】シフト記号表（勤務時間帯）'!$C$4:$K$35,9,FALSE))</f>
        <v>4</v>
      </c>
      <c r="AI17" s="90">
        <f>IF(AI16="","",VLOOKUP(AI16,'[1]【記載例】シフト記号表（勤務時間帯）'!$C$4:$K$35,9,FALSE))</f>
        <v>4</v>
      </c>
      <c r="AJ17" s="90" t="str">
        <f>IF(AJ16="","",VLOOKUP(AJ16,'[1]【記載例】シフト記号表（勤務時間帯）'!$C$4:$K$35,9,FALSE))</f>
        <v>-</v>
      </c>
      <c r="AK17" s="90" t="str">
        <f>IF(AK16="","",VLOOKUP(AK16,'[1]【記載例】シフト記号表（勤務時間帯）'!$C$4:$K$35,9,FALSE))</f>
        <v>-</v>
      </c>
      <c r="AL17" s="90">
        <f>IF(AL16="","",VLOOKUP(AL16,'[1]【記載例】シフト記号表（勤務時間帯）'!$C$4:$K$35,9,FALSE))</f>
        <v>4</v>
      </c>
      <c r="AM17" s="91">
        <f>IF(AM16="","",VLOOKUP(AM16,'[1]【記載例】シフト記号表（勤務時間帯）'!$C$4:$K$35,9,FALSE))</f>
        <v>4</v>
      </c>
      <c r="AN17" s="89">
        <f>IF(AN16="","",VLOOKUP(AN16,'[1]【記載例】シフト記号表（勤務時間帯）'!$C$4:$K$35,9,FALSE))</f>
        <v>4</v>
      </c>
      <c r="AO17" s="90">
        <f>IF(AO16="","",VLOOKUP(AO16,'[1]【記載例】シフト記号表（勤務時間帯）'!$C$4:$K$35,9,FALSE))</f>
        <v>4</v>
      </c>
      <c r="AP17" s="90">
        <f>IF(AP16="","",VLOOKUP(AP16,'[1]【記載例】シフト記号表（勤務時間帯）'!$C$4:$K$35,9,FALSE))</f>
        <v>4</v>
      </c>
      <c r="AQ17" s="90" t="str">
        <f>IF(AQ16="","",VLOOKUP(AQ16,'[1]【記載例】シフト記号表（勤務時間帯）'!$C$4:$K$35,9,FALSE))</f>
        <v>-</v>
      </c>
      <c r="AR17" s="90" t="str">
        <f>IF(AR16="","",VLOOKUP(AR16,'[1]【記載例】シフト記号表（勤務時間帯）'!$C$4:$K$35,9,FALSE))</f>
        <v>-</v>
      </c>
      <c r="AS17" s="90">
        <f>IF(AS16="","",VLOOKUP(AS16,'[1]【記載例】シフト記号表（勤務時間帯）'!$C$4:$K$35,9,FALSE))</f>
        <v>4</v>
      </c>
      <c r="AT17" s="91">
        <f>IF(AT16="","",VLOOKUP(AT16,'[1]【記載例】シフト記号表（勤務時間帯）'!$C$4:$K$35,9,FALSE))</f>
        <v>4</v>
      </c>
      <c r="AU17" s="89" t="str">
        <f>IF(AU16="","",VLOOKUP(AU16,'[1]【記載例】シフト記号表（勤務時間帯）'!$C$4:$K$35,9,FALSE))</f>
        <v/>
      </c>
      <c r="AV17" s="90" t="str">
        <f>IF(AV16="","",VLOOKUP(AV16,'[1]【記載例】シフト記号表（勤務時間帯）'!$C$4:$K$35,9,FALSE))</f>
        <v/>
      </c>
      <c r="AW17" s="91" t="str">
        <f>IF(AW16="","",VLOOKUP(AW16,'[1]【記載例】シフト記号表（勤務時間帯）'!$C$4:$K$35,9,FALSE))</f>
        <v/>
      </c>
      <c r="AX17" s="606"/>
      <c r="AY17" s="607"/>
      <c r="AZ17" s="610"/>
      <c r="BA17" s="611"/>
      <c r="BB17" s="615"/>
      <c r="BC17" s="616"/>
      <c r="BD17" s="616"/>
      <c r="BE17" s="616"/>
      <c r="BF17" s="616"/>
      <c r="BG17" s="617"/>
    </row>
    <row r="18" spans="2:59" ht="20.25" customHeight="1" x14ac:dyDescent="0.2">
      <c r="B18" s="545">
        <f>B16+1</f>
        <v>2</v>
      </c>
      <c r="C18" s="621" t="s">
        <v>392</v>
      </c>
      <c r="D18" s="549"/>
      <c r="E18" s="622" t="s">
        <v>387</v>
      </c>
      <c r="F18" s="623"/>
      <c r="G18" s="554" t="s">
        <v>388</v>
      </c>
      <c r="H18" s="555"/>
      <c r="I18" s="555"/>
      <c r="J18" s="555"/>
      <c r="K18" s="556"/>
      <c r="L18" s="624" t="s">
        <v>389</v>
      </c>
      <c r="M18" s="625"/>
      <c r="N18" s="625"/>
      <c r="O18" s="626"/>
      <c r="P18" s="627" t="s">
        <v>347</v>
      </c>
      <c r="Q18" s="628"/>
      <c r="R18" s="629"/>
      <c r="S18" s="92" t="s">
        <v>390</v>
      </c>
      <c r="T18" s="93" t="s">
        <v>390</v>
      </c>
      <c r="U18" s="93" t="s">
        <v>390</v>
      </c>
      <c r="V18" s="93" t="s">
        <v>391</v>
      </c>
      <c r="W18" s="93" t="s">
        <v>391</v>
      </c>
      <c r="X18" s="93" t="s">
        <v>390</v>
      </c>
      <c r="Y18" s="94" t="s">
        <v>390</v>
      </c>
      <c r="Z18" s="92" t="s">
        <v>390</v>
      </c>
      <c r="AA18" s="93" t="s">
        <v>390</v>
      </c>
      <c r="AB18" s="93" t="s">
        <v>390</v>
      </c>
      <c r="AC18" s="93" t="s">
        <v>391</v>
      </c>
      <c r="AD18" s="93" t="s">
        <v>391</v>
      </c>
      <c r="AE18" s="93" t="s">
        <v>390</v>
      </c>
      <c r="AF18" s="94" t="s">
        <v>390</v>
      </c>
      <c r="AG18" s="92" t="s">
        <v>390</v>
      </c>
      <c r="AH18" s="93" t="s">
        <v>390</v>
      </c>
      <c r="AI18" s="93" t="s">
        <v>390</v>
      </c>
      <c r="AJ18" s="93" t="s">
        <v>391</v>
      </c>
      <c r="AK18" s="93" t="s">
        <v>391</v>
      </c>
      <c r="AL18" s="93" t="s">
        <v>390</v>
      </c>
      <c r="AM18" s="94" t="s">
        <v>390</v>
      </c>
      <c r="AN18" s="92" t="s">
        <v>390</v>
      </c>
      <c r="AO18" s="93" t="s">
        <v>390</v>
      </c>
      <c r="AP18" s="93" t="s">
        <v>390</v>
      </c>
      <c r="AQ18" s="93" t="s">
        <v>391</v>
      </c>
      <c r="AR18" s="93" t="s">
        <v>391</v>
      </c>
      <c r="AS18" s="93" t="s">
        <v>390</v>
      </c>
      <c r="AT18" s="94" t="s">
        <v>390</v>
      </c>
      <c r="AU18" s="92"/>
      <c r="AV18" s="93"/>
      <c r="AW18" s="94"/>
      <c r="AX18" s="606">
        <f>IF($BC$3="計画",SUM(S19:AT19),IF($BC$3="実績",SUM(S19:AW19),""))</f>
        <v>80</v>
      </c>
      <c r="AY18" s="607"/>
      <c r="AZ18" s="610">
        <f>IF($BC$3="計画",AX18/4,IF($BC$3="実績",AX18/($BA$7/7),""))</f>
        <v>20</v>
      </c>
      <c r="BA18" s="611"/>
      <c r="BB18" s="630" t="s">
        <v>386</v>
      </c>
      <c r="BC18" s="631"/>
      <c r="BD18" s="631"/>
      <c r="BE18" s="631"/>
      <c r="BF18" s="631"/>
      <c r="BG18" s="632"/>
    </row>
    <row r="19" spans="2:59" ht="20.25" customHeight="1" x14ac:dyDescent="0.2">
      <c r="B19" s="545"/>
      <c r="C19" s="548"/>
      <c r="D19" s="549"/>
      <c r="E19" s="552"/>
      <c r="F19" s="553"/>
      <c r="G19" s="557"/>
      <c r="H19" s="555"/>
      <c r="I19" s="555"/>
      <c r="J19" s="555"/>
      <c r="K19" s="556"/>
      <c r="L19" s="561"/>
      <c r="M19" s="562"/>
      <c r="N19" s="562"/>
      <c r="O19" s="563"/>
      <c r="P19" s="618" t="s">
        <v>348</v>
      </c>
      <c r="Q19" s="619"/>
      <c r="R19" s="620"/>
      <c r="S19" s="89">
        <f>IF(S18="","",VLOOKUP(S18,'[1]【記載例】シフト記号表（勤務時間帯）'!$C$4:$K$35,9,FALSE))</f>
        <v>4</v>
      </c>
      <c r="T19" s="90">
        <f>IF(T18="","",VLOOKUP(T18,'[1]【記載例】シフト記号表（勤務時間帯）'!$C$4:$K$35,9,FALSE))</f>
        <v>4</v>
      </c>
      <c r="U19" s="90">
        <f>IF(U18="","",VLOOKUP(U18,'[1]【記載例】シフト記号表（勤務時間帯）'!$C$4:$K$35,9,FALSE))</f>
        <v>4</v>
      </c>
      <c r="V19" s="90" t="str">
        <f>IF(V18="","",VLOOKUP(V18,'[1]【記載例】シフト記号表（勤務時間帯）'!$C$4:$K$35,9,FALSE))</f>
        <v>-</v>
      </c>
      <c r="W19" s="90" t="str">
        <f>IF(W18="","",VLOOKUP(W18,'[1]【記載例】シフト記号表（勤務時間帯）'!$C$4:$K$35,9,FALSE))</f>
        <v>-</v>
      </c>
      <c r="X19" s="90">
        <f>IF(X18="","",VLOOKUP(X18,'[1]【記載例】シフト記号表（勤務時間帯）'!$C$4:$K$35,9,FALSE))</f>
        <v>4</v>
      </c>
      <c r="Y19" s="91">
        <f>IF(Y18="","",VLOOKUP(Y18,'[1]【記載例】シフト記号表（勤務時間帯）'!$C$4:$K$35,9,FALSE))</f>
        <v>4</v>
      </c>
      <c r="Z19" s="89">
        <f>IF(Z18="","",VLOOKUP(Z18,'[1]【記載例】シフト記号表（勤務時間帯）'!$C$4:$K$35,9,FALSE))</f>
        <v>4</v>
      </c>
      <c r="AA19" s="90">
        <f>IF(AA18="","",VLOOKUP(AA18,'[1]【記載例】シフト記号表（勤務時間帯）'!$C$4:$K$35,9,FALSE))</f>
        <v>4</v>
      </c>
      <c r="AB19" s="90">
        <f>IF(AB18="","",VLOOKUP(AB18,'[1]【記載例】シフト記号表（勤務時間帯）'!$C$4:$K$35,9,FALSE))</f>
        <v>4</v>
      </c>
      <c r="AC19" s="90" t="str">
        <f>IF(AC18="","",VLOOKUP(AC18,'[1]【記載例】シフト記号表（勤務時間帯）'!$C$4:$K$35,9,FALSE))</f>
        <v>-</v>
      </c>
      <c r="AD19" s="90" t="str">
        <f>IF(AD18="","",VLOOKUP(AD18,'[1]【記載例】シフト記号表（勤務時間帯）'!$C$4:$K$35,9,FALSE))</f>
        <v>-</v>
      </c>
      <c r="AE19" s="90">
        <f>IF(AE18="","",VLOOKUP(AE18,'[1]【記載例】シフト記号表（勤務時間帯）'!$C$4:$K$35,9,FALSE))</f>
        <v>4</v>
      </c>
      <c r="AF19" s="91">
        <f>IF(AF18="","",VLOOKUP(AF18,'[1]【記載例】シフト記号表（勤務時間帯）'!$C$4:$K$35,9,FALSE))</f>
        <v>4</v>
      </c>
      <c r="AG19" s="89">
        <f>IF(AG18="","",VLOOKUP(AG18,'[1]【記載例】シフト記号表（勤務時間帯）'!$C$4:$K$35,9,FALSE))</f>
        <v>4</v>
      </c>
      <c r="AH19" s="90">
        <f>IF(AH18="","",VLOOKUP(AH18,'[1]【記載例】シフト記号表（勤務時間帯）'!$C$4:$K$35,9,FALSE))</f>
        <v>4</v>
      </c>
      <c r="AI19" s="90">
        <f>IF(AI18="","",VLOOKUP(AI18,'[1]【記載例】シフト記号表（勤務時間帯）'!$C$4:$K$35,9,FALSE))</f>
        <v>4</v>
      </c>
      <c r="AJ19" s="90" t="str">
        <f>IF(AJ18="","",VLOOKUP(AJ18,'[1]【記載例】シフト記号表（勤務時間帯）'!$C$4:$K$35,9,FALSE))</f>
        <v>-</v>
      </c>
      <c r="AK19" s="90" t="str">
        <f>IF(AK18="","",VLOOKUP(AK18,'[1]【記載例】シフト記号表（勤務時間帯）'!$C$4:$K$35,9,FALSE))</f>
        <v>-</v>
      </c>
      <c r="AL19" s="90">
        <f>IF(AL18="","",VLOOKUP(AL18,'[1]【記載例】シフト記号表（勤務時間帯）'!$C$4:$K$35,9,FALSE))</f>
        <v>4</v>
      </c>
      <c r="AM19" s="91">
        <f>IF(AM18="","",VLOOKUP(AM18,'[1]【記載例】シフト記号表（勤務時間帯）'!$C$4:$K$35,9,FALSE))</f>
        <v>4</v>
      </c>
      <c r="AN19" s="89">
        <f>IF(AN18="","",VLOOKUP(AN18,'[1]【記載例】シフト記号表（勤務時間帯）'!$C$4:$K$35,9,FALSE))</f>
        <v>4</v>
      </c>
      <c r="AO19" s="90">
        <f>IF(AO18="","",VLOOKUP(AO18,'[1]【記載例】シフト記号表（勤務時間帯）'!$C$4:$K$35,9,FALSE))</f>
        <v>4</v>
      </c>
      <c r="AP19" s="90">
        <f>IF(AP18="","",VLOOKUP(AP18,'[1]【記載例】シフト記号表（勤務時間帯）'!$C$4:$K$35,9,FALSE))</f>
        <v>4</v>
      </c>
      <c r="AQ19" s="90" t="str">
        <f>IF(AQ18="","",VLOOKUP(AQ18,'[1]【記載例】シフト記号表（勤務時間帯）'!$C$4:$K$35,9,FALSE))</f>
        <v>-</v>
      </c>
      <c r="AR19" s="90" t="str">
        <f>IF(AR18="","",VLOOKUP(AR18,'[1]【記載例】シフト記号表（勤務時間帯）'!$C$4:$K$35,9,FALSE))</f>
        <v>-</v>
      </c>
      <c r="AS19" s="90">
        <f>IF(AS18="","",VLOOKUP(AS18,'[1]【記載例】シフト記号表（勤務時間帯）'!$C$4:$K$35,9,FALSE))</f>
        <v>4</v>
      </c>
      <c r="AT19" s="91">
        <f>IF(AT18="","",VLOOKUP(AT18,'[1]【記載例】シフト記号表（勤務時間帯）'!$C$4:$K$35,9,FALSE))</f>
        <v>4</v>
      </c>
      <c r="AU19" s="89" t="str">
        <f>IF(AU18="","",VLOOKUP(AU18,'[1]【記載例】シフト記号表（勤務時間帯）'!$C$4:$K$35,9,FALSE))</f>
        <v/>
      </c>
      <c r="AV19" s="90" t="str">
        <f>IF(AV18="","",VLOOKUP(AV18,'[1]【記載例】シフト記号表（勤務時間帯）'!$C$4:$K$35,9,FALSE))</f>
        <v/>
      </c>
      <c r="AW19" s="91" t="str">
        <f>IF(AW18="","",VLOOKUP(AW18,'[1]【記載例】シフト記号表（勤務時間帯）'!$C$4:$K$35,9,FALSE))</f>
        <v/>
      </c>
      <c r="AX19" s="606"/>
      <c r="AY19" s="607"/>
      <c r="AZ19" s="610"/>
      <c r="BA19" s="611"/>
      <c r="BB19" s="615"/>
      <c r="BC19" s="616"/>
      <c r="BD19" s="616"/>
      <c r="BE19" s="616"/>
      <c r="BF19" s="616"/>
      <c r="BG19" s="617"/>
    </row>
    <row r="20" spans="2:59" ht="20.25" customHeight="1" x14ac:dyDescent="0.2">
      <c r="B20" s="545">
        <f t="shared" ref="B20" si="1">B18+1</f>
        <v>3</v>
      </c>
      <c r="C20" s="621" t="s">
        <v>392</v>
      </c>
      <c r="D20" s="549"/>
      <c r="E20" s="633" t="s">
        <v>393</v>
      </c>
      <c r="F20" s="549"/>
      <c r="G20" s="554" t="s">
        <v>392</v>
      </c>
      <c r="H20" s="555"/>
      <c r="I20" s="555"/>
      <c r="J20" s="555"/>
      <c r="K20" s="556"/>
      <c r="L20" s="635" t="s">
        <v>394</v>
      </c>
      <c r="M20" s="636"/>
      <c r="N20" s="636"/>
      <c r="O20" s="637"/>
      <c r="P20" s="627" t="s">
        <v>347</v>
      </c>
      <c r="Q20" s="628"/>
      <c r="R20" s="629"/>
      <c r="S20" s="92" t="s">
        <v>395</v>
      </c>
      <c r="T20" s="93" t="s">
        <v>395</v>
      </c>
      <c r="U20" s="93" t="s">
        <v>395</v>
      </c>
      <c r="V20" s="93" t="s">
        <v>391</v>
      </c>
      <c r="W20" s="93" t="s">
        <v>391</v>
      </c>
      <c r="X20" s="93" t="s">
        <v>395</v>
      </c>
      <c r="Y20" s="94" t="s">
        <v>395</v>
      </c>
      <c r="Z20" s="92" t="s">
        <v>395</v>
      </c>
      <c r="AA20" s="93" t="s">
        <v>395</v>
      </c>
      <c r="AB20" s="93" t="s">
        <v>395</v>
      </c>
      <c r="AC20" s="93" t="s">
        <v>391</v>
      </c>
      <c r="AD20" s="93" t="s">
        <v>391</v>
      </c>
      <c r="AE20" s="93" t="s">
        <v>395</v>
      </c>
      <c r="AF20" s="94" t="s">
        <v>395</v>
      </c>
      <c r="AG20" s="92" t="s">
        <v>395</v>
      </c>
      <c r="AH20" s="93" t="s">
        <v>395</v>
      </c>
      <c r="AI20" s="93" t="s">
        <v>395</v>
      </c>
      <c r="AJ20" s="93" t="s">
        <v>391</v>
      </c>
      <c r="AK20" s="93" t="s">
        <v>391</v>
      </c>
      <c r="AL20" s="93" t="s">
        <v>395</v>
      </c>
      <c r="AM20" s="94" t="s">
        <v>395</v>
      </c>
      <c r="AN20" s="92" t="s">
        <v>395</v>
      </c>
      <c r="AO20" s="93" t="s">
        <v>395</v>
      </c>
      <c r="AP20" s="93" t="s">
        <v>395</v>
      </c>
      <c r="AQ20" s="93" t="s">
        <v>391</v>
      </c>
      <c r="AR20" s="93" t="s">
        <v>391</v>
      </c>
      <c r="AS20" s="93" t="s">
        <v>395</v>
      </c>
      <c r="AT20" s="94" t="s">
        <v>395</v>
      </c>
      <c r="AU20" s="92"/>
      <c r="AV20" s="93"/>
      <c r="AW20" s="94"/>
      <c r="AX20" s="606">
        <f>IF($BC$3="計画",SUM(S21:AT21),IF($BC$3="実績",SUM(S21:AW21),""))</f>
        <v>159.99999999999997</v>
      </c>
      <c r="AY20" s="607"/>
      <c r="AZ20" s="610">
        <f>IF($BC$3="計画",AX20/4,IF($BC$3="実績",AX20/($BA$7/7),""))</f>
        <v>39.999999999999993</v>
      </c>
      <c r="BA20" s="611"/>
      <c r="BB20" s="630"/>
      <c r="BC20" s="631"/>
      <c r="BD20" s="631"/>
      <c r="BE20" s="631"/>
      <c r="BF20" s="631"/>
      <c r="BG20" s="632"/>
    </row>
    <row r="21" spans="2:59" ht="20.25" customHeight="1" x14ac:dyDescent="0.2">
      <c r="B21" s="545"/>
      <c r="C21" s="548"/>
      <c r="D21" s="549"/>
      <c r="E21" s="634"/>
      <c r="F21" s="549"/>
      <c r="G21" s="557"/>
      <c r="H21" s="555"/>
      <c r="I21" s="555"/>
      <c r="J21" s="555"/>
      <c r="K21" s="556"/>
      <c r="L21" s="635"/>
      <c r="M21" s="636"/>
      <c r="N21" s="636"/>
      <c r="O21" s="637"/>
      <c r="P21" s="618" t="s">
        <v>348</v>
      </c>
      <c r="Q21" s="619"/>
      <c r="R21" s="620"/>
      <c r="S21" s="89">
        <f>IF(S20="","",VLOOKUP(S20,'[1]【記載例】シフト記号表（勤務時間帯）'!$C$4:$K$35,9,FALSE))</f>
        <v>7.9999999999999982</v>
      </c>
      <c r="T21" s="90">
        <f>IF(T20="","",VLOOKUP(T20,'[1]【記載例】シフト記号表（勤務時間帯）'!$C$4:$K$35,9,FALSE))</f>
        <v>7.9999999999999982</v>
      </c>
      <c r="U21" s="90">
        <f>IF(U20="","",VLOOKUP(U20,'[1]【記載例】シフト記号表（勤務時間帯）'!$C$4:$K$35,9,FALSE))</f>
        <v>7.9999999999999982</v>
      </c>
      <c r="V21" s="90" t="str">
        <f>IF(V20="","",VLOOKUP(V20,'[1]【記載例】シフト記号表（勤務時間帯）'!$C$4:$K$35,9,FALSE))</f>
        <v>-</v>
      </c>
      <c r="W21" s="90" t="str">
        <f>IF(W20="","",VLOOKUP(W20,'[1]【記載例】シフト記号表（勤務時間帯）'!$C$4:$K$35,9,FALSE))</f>
        <v>-</v>
      </c>
      <c r="X21" s="90">
        <f>IF(X20="","",VLOOKUP(X20,'[1]【記載例】シフト記号表（勤務時間帯）'!$C$4:$K$35,9,FALSE))</f>
        <v>7.9999999999999982</v>
      </c>
      <c r="Y21" s="91">
        <f>IF(Y20="","",VLOOKUP(Y20,'[1]【記載例】シフト記号表（勤務時間帯）'!$C$4:$K$35,9,FALSE))</f>
        <v>7.9999999999999982</v>
      </c>
      <c r="Z21" s="89">
        <f>IF(Z20="","",VLOOKUP(Z20,'[1]【記載例】シフト記号表（勤務時間帯）'!$C$4:$K$35,9,FALSE))</f>
        <v>7.9999999999999982</v>
      </c>
      <c r="AA21" s="90">
        <f>IF(AA20="","",VLOOKUP(AA20,'[1]【記載例】シフト記号表（勤務時間帯）'!$C$4:$K$35,9,FALSE))</f>
        <v>7.9999999999999982</v>
      </c>
      <c r="AB21" s="90">
        <f>IF(AB20="","",VLOOKUP(AB20,'[1]【記載例】シフト記号表（勤務時間帯）'!$C$4:$K$35,9,FALSE))</f>
        <v>7.9999999999999982</v>
      </c>
      <c r="AC21" s="90" t="str">
        <f>IF(AC20="","",VLOOKUP(AC20,'[1]【記載例】シフト記号表（勤務時間帯）'!$C$4:$K$35,9,FALSE))</f>
        <v>-</v>
      </c>
      <c r="AD21" s="90" t="str">
        <f>IF(AD20="","",VLOOKUP(AD20,'[1]【記載例】シフト記号表（勤務時間帯）'!$C$4:$K$35,9,FALSE))</f>
        <v>-</v>
      </c>
      <c r="AE21" s="90">
        <f>IF(AE20="","",VLOOKUP(AE20,'[1]【記載例】シフト記号表（勤務時間帯）'!$C$4:$K$35,9,FALSE))</f>
        <v>7.9999999999999982</v>
      </c>
      <c r="AF21" s="91">
        <f>IF(AF20="","",VLOOKUP(AF20,'[1]【記載例】シフト記号表（勤務時間帯）'!$C$4:$K$35,9,FALSE))</f>
        <v>7.9999999999999982</v>
      </c>
      <c r="AG21" s="89">
        <f>IF(AG20="","",VLOOKUP(AG20,'[1]【記載例】シフト記号表（勤務時間帯）'!$C$4:$K$35,9,FALSE))</f>
        <v>7.9999999999999982</v>
      </c>
      <c r="AH21" s="90">
        <f>IF(AH20="","",VLOOKUP(AH20,'[1]【記載例】シフト記号表（勤務時間帯）'!$C$4:$K$35,9,FALSE))</f>
        <v>7.9999999999999982</v>
      </c>
      <c r="AI21" s="90">
        <f>IF(AI20="","",VLOOKUP(AI20,'[1]【記載例】シフト記号表（勤務時間帯）'!$C$4:$K$35,9,FALSE))</f>
        <v>7.9999999999999982</v>
      </c>
      <c r="AJ21" s="90" t="str">
        <f>IF(AJ20="","",VLOOKUP(AJ20,'[1]【記載例】シフト記号表（勤務時間帯）'!$C$4:$K$35,9,FALSE))</f>
        <v>-</v>
      </c>
      <c r="AK21" s="90" t="str">
        <f>IF(AK20="","",VLOOKUP(AK20,'[1]【記載例】シフト記号表（勤務時間帯）'!$C$4:$K$35,9,FALSE))</f>
        <v>-</v>
      </c>
      <c r="AL21" s="90">
        <f>IF(AL20="","",VLOOKUP(AL20,'[1]【記載例】シフト記号表（勤務時間帯）'!$C$4:$K$35,9,FALSE))</f>
        <v>7.9999999999999982</v>
      </c>
      <c r="AM21" s="91">
        <f>IF(AM20="","",VLOOKUP(AM20,'[1]【記載例】シフト記号表（勤務時間帯）'!$C$4:$K$35,9,FALSE))</f>
        <v>7.9999999999999982</v>
      </c>
      <c r="AN21" s="89">
        <f>IF(AN20="","",VLOOKUP(AN20,'[1]【記載例】シフト記号表（勤務時間帯）'!$C$4:$K$35,9,FALSE))</f>
        <v>7.9999999999999982</v>
      </c>
      <c r="AO21" s="90">
        <f>IF(AO20="","",VLOOKUP(AO20,'[1]【記載例】シフト記号表（勤務時間帯）'!$C$4:$K$35,9,FALSE))</f>
        <v>7.9999999999999982</v>
      </c>
      <c r="AP21" s="90">
        <f>IF(AP20="","",VLOOKUP(AP20,'[1]【記載例】シフト記号表（勤務時間帯）'!$C$4:$K$35,9,FALSE))</f>
        <v>7.9999999999999982</v>
      </c>
      <c r="AQ21" s="90" t="str">
        <f>IF(AQ20="","",VLOOKUP(AQ20,'[1]【記載例】シフト記号表（勤務時間帯）'!$C$4:$K$35,9,FALSE))</f>
        <v>-</v>
      </c>
      <c r="AR21" s="90" t="str">
        <f>IF(AR20="","",VLOOKUP(AR20,'[1]【記載例】シフト記号表（勤務時間帯）'!$C$4:$K$35,9,FALSE))</f>
        <v>-</v>
      </c>
      <c r="AS21" s="90">
        <f>IF(AS20="","",VLOOKUP(AS20,'[1]【記載例】シフト記号表（勤務時間帯）'!$C$4:$K$35,9,FALSE))</f>
        <v>7.9999999999999982</v>
      </c>
      <c r="AT21" s="91">
        <f>IF(AT20="","",VLOOKUP(AT20,'[1]【記載例】シフト記号表（勤務時間帯）'!$C$4:$K$35,9,FALSE))</f>
        <v>7.9999999999999982</v>
      </c>
      <c r="AU21" s="89" t="str">
        <f>IF(AU20="","",VLOOKUP(AU20,'[1]【記載例】シフト記号表（勤務時間帯）'!$C$4:$K$35,9,FALSE))</f>
        <v/>
      </c>
      <c r="AV21" s="90" t="str">
        <f>IF(AV20="","",VLOOKUP(AV20,'[1]【記載例】シフト記号表（勤務時間帯）'!$C$4:$K$35,9,FALSE))</f>
        <v/>
      </c>
      <c r="AW21" s="91" t="str">
        <f>IF(AW20="","",VLOOKUP(AW20,'[1]【記載例】シフト記号表（勤務時間帯）'!$C$4:$K$35,9,FALSE))</f>
        <v/>
      </c>
      <c r="AX21" s="606"/>
      <c r="AY21" s="607"/>
      <c r="AZ21" s="610"/>
      <c r="BA21" s="611"/>
      <c r="BB21" s="615"/>
      <c r="BC21" s="616"/>
      <c r="BD21" s="616"/>
      <c r="BE21" s="616"/>
      <c r="BF21" s="616"/>
      <c r="BG21" s="617"/>
    </row>
    <row r="22" spans="2:59" ht="20.25" customHeight="1" x14ac:dyDescent="0.2">
      <c r="B22" s="545">
        <f t="shared" ref="B22" si="2">B20+1</f>
        <v>4</v>
      </c>
      <c r="C22" s="621" t="s">
        <v>392</v>
      </c>
      <c r="D22" s="549"/>
      <c r="E22" s="633" t="s">
        <v>393</v>
      </c>
      <c r="F22" s="549"/>
      <c r="G22" s="554" t="s">
        <v>392</v>
      </c>
      <c r="H22" s="555"/>
      <c r="I22" s="555"/>
      <c r="J22" s="555"/>
      <c r="K22" s="556"/>
      <c r="L22" s="635" t="s">
        <v>396</v>
      </c>
      <c r="M22" s="636"/>
      <c r="N22" s="636"/>
      <c r="O22" s="637"/>
      <c r="P22" s="627" t="s">
        <v>347</v>
      </c>
      <c r="Q22" s="628"/>
      <c r="R22" s="629"/>
      <c r="S22" s="92" t="s">
        <v>395</v>
      </c>
      <c r="T22" s="93" t="s">
        <v>395</v>
      </c>
      <c r="U22" s="93" t="s">
        <v>395</v>
      </c>
      <c r="V22" s="93" t="s">
        <v>391</v>
      </c>
      <c r="W22" s="93" t="s">
        <v>391</v>
      </c>
      <c r="X22" s="93" t="s">
        <v>395</v>
      </c>
      <c r="Y22" s="94" t="s">
        <v>395</v>
      </c>
      <c r="Z22" s="92" t="s">
        <v>395</v>
      </c>
      <c r="AA22" s="93" t="s">
        <v>395</v>
      </c>
      <c r="AB22" s="93" t="s">
        <v>395</v>
      </c>
      <c r="AC22" s="93" t="s">
        <v>391</v>
      </c>
      <c r="AD22" s="93" t="s">
        <v>391</v>
      </c>
      <c r="AE22" s="93" t="s">
        <v>395</v>
      </c>
      <c r="AF22" s="94" t="s">
        <v>395</v>
      </c>
      <c r="AG22" s="92" t="s">
        <v>395</v>
      </c>
      <c r="AH22" s="93" t="s">
        <v>395</v>
      </c>
      <c r="AI22" s="93" t="s">
        <v>395</v>
      </c>
      <c r="AJ22" s="93" t="s">
        <v>391</v>
      </c>
      <c r="AK22" s="93" t="s">
        <v>391</v>
      </c>
      <c r="AL22" s="93" t="s">
        <v>395</v>
      </c>
      <c r="AM22" s="94" t="s">
        <v>395</v>
      </c>
      <c r="AN22" s="92" t="s">
        <v>395</v>
      </c>
      <c r="AO22" s="93" t="s">
        <v>395</v>
      </c>
      <c r="AP22" s="93" t="s">
        <v>395</v>
      </c>
      <c r="AQ22" s="93" t="s">
        <v>391</v>
      </c>
      <c r="AR22" s="93" t="s">
        <v>391</v>
      </c>
      <c r="AS22" s="93" t="s">
        <v>395</v>
      </c>
      <c r="AT22" s="94" t="s">
        <v>395</v>
      </c>
      <c r="AU22" s="92"/>
      <c r="AV22" s="93"/>
      <c r="AW22" s="94"/>
      <c r="AX22" s="606">
        <f t="shared" ref="AX22" si="3">IF($BC$3="計画",SUM(S23:AT23),IF($BC$3="実績",SUM(S23:AW23),""))</f>
        <v>159.99999999999997</v>
      </c>
      <c r="AY22" s="607"/>
      <c r="AZ22" s="610">
        <f t="shared" ref="AZ22" si="4">IF($BC$3="計画",AX22/4,IF($BC$3="実績",AX22/($BA$7/7),""))</f>
        <v>39.999999999999993</v>
      </c>
      <c r="BA22" s="611"/>
      <c r="BB22" s="630"/>
      <c r="BC22" s="631"/>
      <c r="BD22" s="631"/>
      <c r="BE22" s="631"/>
      <c r="BF22" s="631"/>
      <c r="BG22" s="632"/>
    </row>
    <row r="23" spans="2:59" ht="20.25" customHeight="1" x14ac:dyDescent="0.2">
      <c r="B23" s="545"/>
      <c r="C23" s="548"/>
      <c r="D23" s="549"/>
      <c r="E23" s="634"/>
      <c r="F23" s="549"/>
      <c r="G23" s="557"/>
      <c r="H23" s="555"/>
      <c r="I23" s="555"/>
      <c r="J23" s="555"/>
      <c r="K23" s="556"/>
      <c r="L23" s="635"/>
      <c r="M23" s="636"/>
      <c r="N23" s="636"/>
      <c r="O23" s="637"/>
      <c r="P23" s="618" t="s">
        <v>348</v>
      </c>
      <c r="Q23" s="619"/>
      <c r="R23" s="620"/>
      <c r="S23" s="89">
        <f>IF(S22="","",VLOOKUP(S22,'[1]【記載例】シフト記号表（勤務時間帯）'!$C$4:$K$35,9,FALSE))</f>
        <v>7.9999999999999982</v>
      </c>
      <c r="T23" s="90">
        <f>IF(T22="","",VLOOKUP(T22,'[1]【記載例】シフト記号表（勤務時間帯）'!$C$4:$K$35,9,FALSE))</f>
        <v>7.9999999999999982</v>
      </c>
      <c r="U23" s="90">
        <f>IF(U22="","",VLOOKUP(U22,'[1]【記載例】シフト記号表（勤務時間帯）'!$C$4:$K$35,9,FALSE))</f>
        <v>7.9999999999999982</v>
      </c>
      <c r="V23" s="90" t="str">
        <f>IF(V22="","",VLOOKUP(V22,'[1]【記載例】シフト記号表（勤務時間帯）'!$C$4:$K$35,9,FALSE))</f>
        <v>-</v>
      </c>
      <c r="W23" s="90" t="str">
        <f>IF(W22="","",VLOOKUP(W22,'[1]【記載例】シフト記号表（勤務時間帯）'!$C$4:$K$35,9,FALSE))</f>
        <v>-</v>
      </c>
      <c r="X23" s="90">
        <f>IF(X22="","",VLOOKUP(X22,'[1]【記載例】シフト記号表（勤務時間帯）'!$C$4:$K$35,9,FALSE))</f>
        <v>7.9999999999999982</v>
      </c>
      <c r="Y23" s="91">
        <f>IF(Y22="","",VLOOKUP(Y22,'[1]【記載例】シフト記号表（勤務時間帯）'!$C$4:$K$35,9,FALSE))</f>
        <v>7.9999999999999982</v>
      </c>
      <c r="Z23" s="89">
        <f>IF(Z22="","",VLOOKUP(Z22,'[1]【記載例】シフト記号表（勤務時間帯）'!$C$4:$K$35,9,FALSE))</f>
        <v>7.9999999999999982</v>
      </c>
      <c r="AA23" s="90">
        <f>IF(AA22="","",VLOOKUP(AA22,'[1]【記載例】シフト記号表（勤務時間帯）'!$C$4:$K$35,9,FALSE))</f>
        <v>7.9999999999999982</v>
      </c>
      <c r="AB23" s="90">
        <f>IF(AB22="","",VLOOKUP(AB22,'[1]【記載例】シフト記号表（勤務時間帯）'!$C$4:$K$35,9,FALSE))</f>
        <v>7.9999999999999982</v>
      </c>
      <c r="AC23" s="90" t="str">
        <f>IF(AC22="","",VLOOKUP(AC22,'[1]【記載例】シフト記号表（勤務時間帯）'!$C$4:$K$35,9,FALSE))</f>
        <v>-</v>
      </c>
      <c r="AD23" s="90" t="str">
        <f>IF(AD22="","",VLOOKUP(AD22,'[1]【記載例】シフト記号表（勤務時間帯）'!$C$4:$K$35,9,FALSE))</f>
        <v>-</v>
      </c>
      <c r="AE23" s="90">
        <f>IF(AE22="","",VLOOKUP(AE22,'[1]【記載例】シフト記号表（勤務時間帯）'!$C$4:$K$35,9,FALSE))</f>
        <v>7.9999999999999982</v>
      </c>
      <c r="AF23" s="91">
        <f>IF(AF22="","",VLOOKUP(AF22,'[1]【記載例】シフト記号表（勤務時間帯）'!$C$4:$K$35,9,FALSE))</f>
        <v>7.9999999999999982</v>
      </c>
      <c r="AG23" s="89">
        <f>IF(AG22="","",VLOOKUP(AG22,'[1]【記載例】シフト記号表（勤務時間帯）'!$C$4:$K$35,9,FALSE))</f>
        <v>7.9999999999999982</v>
      </c>
      <c r="AH23" s="90">
        <f>IF(AH22="","",VLOOKUP(AH22,'[1]【記載例】シフト記号表（勤務時間帯）'!$C$4:$K$35,9,FALSE))</f>
        <v>7.9999999999999982</v>
      </c>
      <c r="AI23" s="90">
        <f>IF(AI22="","",VLOOKUP(AI22,'[1]【記載例】シフト記号表（勤務時間帯）'!$C$4:$K$35,9,FALSE))</f>
        <v>7.9999999999999982</v>
      </c>
      <c r="AJ23" s="90" t="str">
        <f>IF(AJ22="","",VLOOKUP(AJ22,'[1]【記載例】シフト記号表（勤務時間帯）'!$C$4:$K$35,9,FALSE))</f>
        <v>-</v>
      </c>
      <c r="AK23" s="90" t="str">
        <f>IF(AK22="","",VLOOKUP(AK22,'[1]【記載例】シフト記号表（勤務時間帯）'!$C$4:$K$35,9,FALSE))</f>
        <v>-</v>
      </c>
      <c r="AL23" s="90">
        <f>IF(AL22="","",VLOOKUP(AL22,'[1]【記載例】シフト記号表（勤務時間帯）'!$C$4:$K$35,9,FALSE))</f>
        <v>7.9999999999999982</v>
      </c>
      <c r="AM23" s="91">
        <f>IF(AM22="","",VLOOKUP(AM22,'[1]【記載例】シフト記号表（勤務時間帯）'!$C$4:$K$35,9,FALSE))</f>
        <v>7.9999999999999982</v>
      </c>
      <c r="AN23" s="89">
        <f>IF(AN22="","",VLOOKUP(AN22,'[1]【記載例】シフト記号表（勤務時間帯）'!$C$4:$K$35,9,FALSE))</f>
        <v>7.9999999999999982</v>
      </c>
      <c r="AO23" s="90">
        <f>IF(AO22="","",VLOOKUP(AO22,'[1]【記載例】シフト記号表（勤務時間帯）'!$C$4:$K$35,9,FALSE))</f>
        <v>7.9999999999999982</v>
      </c>
      <c r="AP23" s="90">
        <f>IF(AP22="","",VLOOKUP(AP22,'[1]【記載例】シフト記号表（勤務時間帯）'!$C$4:$K$35,9,FALSE))</f>
        <v>7.9999999999999982</v>
      </c>
      <c r="AQ23" s="90" t="str">
        <f>IF(AQ22="","",VLOOKUP(AQ22,'[1]【記載例】シフト記号表（勤務時間帯）'!$C$4:$K$35,9,FALSE))</f>
        <v>-</v>
      </c>
      <c r="AR23" s="90" t="str">
        <f>IF(AR22="","",VLOOKUP(AR22,'[1]【記載例】シフト記号表（勤務時間帯）'!$C$4:$K$35,9,FALSE))</f>
        <v>-</v>
      </c>
      <c r="AS23" s="90">
        <f>IF(AS22="","",VLOOKUP(AS22,'[1]【記載例】シフト記号表（勤務時間帯）'!$C$4:$K$35,9,FALSE))</f>
        <v>7.9999999999999982</v>
      </c>
      <c r="AT23" s="91">
        <f>IF(AT22="","",VLOOKUP(AT22,'[1]【記載例】シフト記号表（勤務時間帯）'!$C$4:$K$35,9,FALSE))</f>
        <v>7.9999999999999982</v>
      </c>
      <c r="AU23" s="89" t="str">
        <f>IF(AU22="","",VLOOKUP(AU22,'[1]【記載例】シフト記号表（勤務時間帯）'!$C$4:$K$35,9,FALSE))</f>
        <v/>
      </c>
      <c r="AV23" s="90" t="str">
        <f>IF(AV22="","",VLOOKUP(AV22,'[1]【記載例】シフト記号表（勤務時間帯）'!$C$4:$K$35,9,FALSE))</f>
        <v/>
      </c>
      <c r="AW23" s="91" t="str">
        <f>IF(AW22="","",VLOOKUP(AW22,'[1]【記載例】シフト記号表（勤務時間帯）'!$C$4:$K$35,9,FALSE))</f>
        <v/>
      </c>
      <c r="AX23" s="606"/>
      <c r="AY23" s="607"/>
      <c r="AZ23" s="610"/>
      <c r="BA23" s="611"/>
      <c r="BB23" s="615"/>
      <c r="BC23" s="616"/>
      <c r="BD23" s="616"/>
      <c r="BE23" s="616"/>
      <c r="BF23" s="616"/>
      <c r="BG23" s="617"/>
    </row>
    <row r="24" spans="2:59" ht="20.25" customHeight="1" x14ac:dyDescent="0.2">
      <c r="B24" s="545">
        <f t="shared" ref="B24" si="5">B22+1</f>
        <v>5</v>
      </c>
      <c r="C24" s="621" t="s">
        <v>392</v>
      </c>
      <c r="D24" s="549"/>
      <c r="E24" s="633" t="s">
        <v>397</v>
      </c>
      <c r="F24" s="549"/>
      <c r="G24" s="554" t="s">
        <v>392</v>
      </c>
      <c r="H24" s="555"/>
      <c r="I24" s="555"/>
      <c r="J24" s="555"/>
      <c r="K24" s="556"/>
      <c r="L24" s="635" t="s">
        <v>398</v>
      </c>
      <c r="M24" s="636"/>
      <c r="N24" s="636"/>
      <c r="O24" s="637"/>
      <c r="P24" s="627" t="s">
        <v>347</v>
      </c>
      <c r="Q24" s="628"/>
      <c r="R24" s="629"/>
      <c r="S24" s="92" t="s">
        <v>399</v>
      </c>
      <c r="T24" s="93" t="s">
        <v>400</v>
      </c>
      <c r="U24" s="93" t="s">
        <v>400</v>
      </c>
      <c r="V24" s="93" t="s">
        <v>391</v>
      </c>
      <c r="W24" s="93" t="s">
        <v>391</v>
      </c>
      <c r="X24" s="93" t="s">
        <v>400</v>
      </c>
      <c r="Y24" s="94" t="s">
        <v>400</v>
      </c>
      <c r="Z24" s="92" t="s">
        <v>400</v>
      </c>
      <c r="AA24" s="93" t="s">
        <v>400</v>
      </c>
      <c r="AB24" s="93" t="s">
        <v>400</v>
      </c>
      <c r="AC24" s="93" t="s">
        <v>391</v>
      </c>
      <c r="AD24" s="93" t="s">
        <v>391</v>
      </c>
      <c r="AE24" s="93" t="s">
        <v>400</v>
      </c>
      <c r="AF24" s="94" t="s">
        <v>400</v>
      </c>
      <c r="AG24" s="92" t="s">
        <v>400</v>
      </c>
      <c r="AH24" s="93" t="s">
        <v>400</v>
      </c>
      <c r="AI24" s="93" t="s">
        <v>400</v>
      </c>
      <c r="AJ24" s="93" t="s">
        <v>391</v>
      </c>
      <c r="AK24" s="93" t="s">
        <v>391</v>
      </c>
      <c r="AL24" s="93" t="s">
        <v>400</v>
      </c>
      <c r="AM24" s="94" t="s">
        <v>400</v>
      </c>
      <c r="AN24" s="92" t="s">
        <v>400</v>
      </c>
      <c r="AO24" s="93" t="s">
        <v>400</v>
      </c>
      <c r="AP24" s="93" t="s">
        <v>400</v>
      </c>
      <c r="AQ24" s="93" t="s">
        <v>391</v>
      </c>
      <c r="AR24" s="93" t="s">
        <v>391</v>
      </c>
      <c r="AS24" s="93" t="s">
        <v>400</v>
      </c>
      <c r="AT24" s="94" t="s">
        <v>400</v>
      </c>
      <c r="AU24" s="92"/>
      <c r="AV24" s="93"/>
      <c r="AW24" s="94"/>
      <c r="AX24" s="606">
        <f t="shared" ref="AX24" si="6">IF($BC$3="計画",SUM(S25:AT25),IF($BC$3="実績",SUM(S25:AW25),""))</f>
        <v>100</v>
      </c>
      <c r="AY24" s="607"/>
      <c r="AZ24" s="610">
        <f t="shared" ref="AZ24" si="7">IF($BC$3="計画",AX24/4,IF($BC$3="実績",AX24/($BA$7/7),""))</f>
        <v>25</v>
      </c>
      <c r="BA24" s="611"/>
      <c r="BB24" s="630"/>
      <c r="BC24" s="631"/>
      <c r="BD24" s="631"/>
      <c r="BE24" s="631"/>
      <c r="BF24" s="631"/>
      <c r="BG24" s="632"/>
    </row>
    <row r="25" spans="2:59" ht="20.25" customHeight="1" x14ac:dyDescent="0.2">
      <c r="B25" s="545"/>
      <c r="C25" s="548"/>
      <c r="D25" s="549"/>
      <c r="E25" s="634"/>
      <c r="F25" s="549"/>
      <c r="G25" s="557"/>
      <c r="H25" s="555"/>
      <c r="I25" s="555"/>
      <c r="J25" s="555"/>
      <c r="K25" s="556"/>
      <c r="L25" s="635"/>
      <c r="M25" s="636"/>
      <c r="N25" s="636"/>
      <c r="O25" s="637"/>
      <c r="P25" s="618" t="s">
        <v>348</v>
      </c>
      <c r="Q25" s="619"/>
      <c r="R25" s="620"/>
      <c r="S25" s="89">
        <f>IF(S24="","",VLOOKUP(S24,'[1]【記載例】シフト記号表（勤務時間帯）'!$C$4:$K$35,9,FALSE))</f>
        <v>5</v>
      </c>
      <c r="T25" s="90">
        <f>IF(T24="","",VLOOKUP(T24,'[1]【記載例】シフト記号表（勤務時間帯）'!$C$4:$K$35,9,FALSE))</f>
        <v>5</v>
      </c>
      <c r="U25" s="90">
        <f>IF(U24="","",VLOOKUP(U24,'[1]【記載例】シフト記号表（勤務時間帯）'!$C$4:$K$35,9,FALSE))</f>
        <v>5</v>
      </c>
      <c r="V25" s="90" t="str">
        <f>IF(V24="","",VLOOKUP(V24,'[1]【記載例】シフト記号表（勤務時間帯）'!$C$4:$K$35,9,FALSE))</f>
        <v>-</v>
      </c>
      <c r="W25" s="90" t="str">
        <f>IF(W24="","",VLOOKUP(W24,'[1]【記載例】シフト記号表（勤務時間帯）'!$C$4:$K$35,9,FALSE))</f>
        <v>-</v>
      </c>
      <c r="X25" s="90">
        <f>IF(X24="","",VLOOKUP(X24,'[1]【記載例】シフト記号表（勤務時間帯）'!$C$4:$K$35,9,FALSE))</f>
        <v>5</v>
      </c>
      <c r="Y25" s="91">
        <f>IF(Y24="","",VLOOKUP(Y24,'[1]【記載例】シフト記号表（勤務時間帯）'!$C$4:$K$35,9,FALSE))</f>
        <v>5</v>
      </c>
      <c r="Z25" s="89">
        <f>IF(Z24="","",VLOOKUP(Z24,'[1]【記載例】シフト記号表（勤務時間帯）'!$C$4:$K$35,9,FALSE))</f>
        <v>5</v>
      </c>
      <c r="AA25" s="90">
        <f>IF(AA24="","",VLOOKUP(AA24,'[1]【記載例】シフト記号表（勤務時間帯）'!$C$4:$K$35,9,FALSE))</f>
        <v>5</v>
      </c>
      <c r="AB25" s="90">
        <f>IF(AB24="","",VLOOKUP(AB24,'[1]【記載例】シフト記号表（勤務時間帯）'!$C$4:$K$35,9,FALSE))</f>
        <v>5</v>
      </c>
      <c r="AC25" s="90" t="str">
        <f>IF(AC24="","",VLOOKUP(AC24,'[1]【記載例】シフト記号表（勤務時間帯）'!$C$4:$K$35,9,FALSE))</f>
        <v>-</v>
      </c>
      <c r="AD25" s="90" t="str">
        <f>IF(AD24="","",VLOOKUP(AD24,'[1]【記載例】シフト記号表（勤務時間帯）'!$C$4:$K$35,9,FALSE))</f>
        <v>-</v>
      </c>
      <c r="AE25" s="90">
        <f>IF(AE24="","",VLOOKUP(AE24,'[1]【記載例】シフト記号表（勤務時間帯）'!$C$4:$K$35,9,FALSE))</f>
        <v>5</v>
      </c>
      <c r="AF25" s="91">
        <f>IF(AF24="","",VLOOKUP(AF24,'[1]【記載例】シフト記号表（勤務時間帯）'!$C$4:$K$35,9,FALSE))</f>
        <v>5</v>
      </c>
      <c r="AG25" s="89">
        <f>IF(AG24="","",VLOOKUP(AG24,'[1]【記載例】シフト記号表（勤務時間帯）'!$C$4:$K$35,9,FALSE))</f>
        <v>5</v>
      </c>
      <c r="AH25" s="90">
        <f>IF(AH24="","",VLOOKUP(AH24,'[1]【記載例】シフト記号表（勤務時間帯）'!$C$4:$K$35,9,FALSE))</f>
        <v>5</v>
      </c>
      <c r="AI25" s="90">
        <f>IF(AI24="","",VLOOKUP(AI24,'[1]【記載例】シフト記号表（勤務時間帯）'!$C$4:$K$35,9,FALSE))</f>
        <v>5</v>
      </c>
      <c r="AJ25" s="90" t="str">
        <f>IF(AJ24="","",VLOOKUP(AJ24,'[1]【記載例】シフト記号表（勤務時間帯）'!$C$4:$K$35,9,FALSE))</f>
        <v>-</v>
      </c>
      <c r="AK25" s="90" t="str">
        <f>IF(AK24="","",VLOOKUP(AK24,'[1]【記載例】シフト記号表（勤務時間帯）'!$C$4:$K$35,9,FALSE))</f>
        <v>-</v>
      </c>
      <c r="AL25" s="90">
        <f>IF(AL24="","",VLOOKUP(AL24,'[1]【記載例】シフト記号表（勤務時間帯）'!$C$4:$K$35,9,FALSE))</f>
        <v>5</v>
      </c>
      <c r="AM25" s="91">
        <f>IF(AM24="","",VLOOKUP(AM24,'[1]【記載例】シフト記号表（勤務時間帯）'!$C$4:$K$35,9,FALSE))</f>
        <v>5</v>
      </c>
      <c r="AN25" s="89">
        <f>IF(AN24="","",VLOOKUP(AN24,'[1]【記載例】シフト記号表（勤務時間帯）'!$C$4:$K$35,9,FALSE))</f>
        <v>5</v>
      </c>
      <c r="AO25" s="90">
        <f>IF(AO24="","",VLOOKUP(AO24,'[1]【記載例】シフト記号表（勤務時間帯）'!$C$4:$K$35,9,FALSE))</f>
        <v>5</v>
      </c>
      <c r="AP25" s="90">
        <f>IF(AP24="","",VLOOKUP(AP24,'[1]【記載例】シフト記号表（勤務時間帯）'!$C$4:$K$35,9,FALSE))</f>
        <v>5</v>
      </c>
      <c r="AQ25" s="90" t="str">
        <f>IF(AQ24="","",VLOOKUP(AQ24,'[1]【記載例】シフト記号表（勤務時間帯）'!$C$4:$K$35,9,FALSE))</f>
        <v>-</v>
      </c>
      <c r="AR25" s="90" t="str">
        <f>IF(AR24="","",VLOOKUP(AR24,'[1]【記載例】シフト記号表（勤務時間帯）'!$C$4:$K$35,9,FALSE))</f>
        <v>-</v>
      </c>
      <c r="AS25" s="90">
        <f>IF(AS24="","",VLOOKUP(AS24,'[1]【記載例】シフト記号表（勤務時間帯）'!$C$4:$K$35,9,FALSE))</f>
        <v>5</v>
      </c>
      <c r="AT25" s="91">
        <f>IF(AT24="","",VLOOKUP(AT24,'[1]【記載例】シフト記号表（勤務時間帯）'!$C$4:$K$35,9,FALSE))</f>
        <v>5</v>
      </c>
      <c r="AU25" s="89" t="str">
        <f>IF(AU24="","",VLOOKUP(AU24,'[1]【記載例】シフト記号表（勤務時間帯）'!$C$4:$K$35,9,FALSE))</f>
        <v/>
      </c>
      <c r="AV25" s="90" t="str">
        <f>IF(AV24="","",VLOOKUP(AV24,'[1]【記載例】シフト記号表（勤務時間帯）'!$C$4:$K$35,9,FALSE))</f>
        <v/>
      </c>
      <c r="AW25" s="91" t="str">
        <f>IF(AW24="","",VLOOKUP(AW24,'[1]【記載例】シフト記号表（勤務時間帯）'!$C$4:$K$35,9,FALSE))</f>
        <v/>
      </c>
      <c r="AX25" s="606"/>
      <c r="AY25" s="607"/>
      <c r="AZ25" s="610"/>
      <c r="BA25" s="611"/>
      <c r="BB25" s="615"/>
      <c r="BC25" s="616"/>
      <c r="BD25" s="616"/>
      <c r="BE25" s="616"/>
      <c r="BF25" s="616"/>
      <c r="BG25" s="617"/>
    </row>
    <row r="26" spans="2:59" ht="20.25" customHeight="1" x14ac:dyDescent="0.2">
      <c r="B26" s="545">
        <f t="shared" ref="B26" si="8">B24+1</f>
        <v>6</v>
      </c>
      <c r="C26" s="621"/>
      <c r="D26" s="549"/>
      <c r="E26" s="633"/>
      <c r="F26" s="549"/>
      <c r="G26" s="554"/>
      <c r="H26" s="555"/>
      <c r="I26" s="555"/>
      <c r="J26" s="555"/>
      <c r="K26" s="556"/>
      <c r="L26" s="635"/>
      <c r="M26" s="636"/>
      <c r="N26" s="636"/>
      <c r="O26" s="637"/>
      <c r="P26" s="627" t="s">
        <v>347</v>
      </c>
      <c r="Q26" s="628"/>
      <c r="R26" s="629"/>
      <c r="S26" s="92"/>
      <c r="T26" s="93"/>
      <c r="U26" s="93"/>
      <c r="V26" s="93"/>
      <c r="W26" s="93"/>
      <c r="X26" s="93"/>
      <c r="Y26" s="94"/>
      <c r="Z26" s="92"/>
      <c r="AA26" s="93"/>
      <c r="AB26" s="93"/>
      <c r="AC26" s="93"/>
      <c r="AD26" s="93"/>
      <c r="AE26" s="93"/>
      <c r="AF26" s="94"/>
      <c r="AG26" s="92"/>
      <c r="AH26" s="93"/>
      <c r="AI26" s="93"/>
      <c r="AJ26" s="93"/>
      <c r="AK26" s="93"/>
      <c r="AL26" s="93"/>
      <c r="AM26" s="94"/>
      <c r="AN26" s="92"/>
      <c r="AO26" s="93"/>
      <c r="AP26" s="93"/>
      <c r="AQ26" s="93"/>
      <c r="AR26" s="93"/>
      <c r="AS26" s="93"/>
      <c r="AT26" s="94"/>
      <c r="AU26" s="92"/>
      <c r="AV26" s="93"/>
      <c r="AW26" s="94"/>
      <c r="AX26" s="606">
        <f>IF($BC$3="計画",SUM(S27:AT27),IF($BC$3="実績",SUM(S27:AW27),""))</f>
        <v>0</v>
      </c>
      <c r="AY26" s="607"/>
      <c r="AZ26" s="610">
        <f t="shared" ref="AZ26" si="9">IF($BC$3="計画",AX26/4,IF($BC$3="実績",AX26/($BA$7/7),""))</f>
        <v>0</v>
      </c>
      <c r="BA26" s="611"/>
      <c r="BB26" s="630"/>
      <c r="BC26" s="631"/>
      <c r="BD26" s="631"/>
      <c r="BE26" s="631"/>
      <c r="BF26" s="631"/>
      <c r="BG26" s="632"/>
    </row>
    <row r="27" spans="2:59" ht="20.25" customHeight="1" x14ac:dyDescent="0.2">
      <c r="B27" s="545"/>
      <c r="C27" s="548"/>
      <c r="D27" s="549"/>
      <c r="E27" s="634"/>
      <c r="F27" s="549"/>
      <c r="G27" s="557"/>
      <c r="H27" s="555"/>
      <c r="I27" s="555"/>
      <c r="J27" s="555"/>
      <c r="K27" s="556"/>
      <c r="L27" s="635"/>
      <c r="M27" s="636"/>
      <c r="N27" s="636"/>
      <c r="O27" s="637"/>
      <c r="P27" s="618" t="s">
        <v>348</v>
      </c>
      <c r="Q27" s="619"/>
      <c r="R27" s="620"/>
      <c r="S27" s="89" t="str">
        <f>IF(S26="","",VLOOKUP(S26,'[1]【記載例】シフト記号表（勤務時間帯）'!$C$4:$K$35,9,FALSE))</f>
        <v/>
      </c>
      <c r="T27" s="90" t="str">
        <f>IF(T26="","",VLOOKUP(T26,'[1]【記載例】シフト記号表（勤務時間帯）'!$C$4:$K$35,9,FALSE))</f>
        <v/>
      </c>
      <c r="U27" s="90" t="str">
        <f>IF(U26="","",VLOOKUP(U26,'[1]【記載例】シフト記号表（勤務時間帯）'!$C$4:$K$35,9,FALSE))</f>
        <v/>
      </c>
      <c r="V27" s="90" t="str">
        <f>IF(V26="","",VLOOKUP(V26,'[1]【記載例】シフト記号表（勤務時間帯）'!$C$4:$K$35,9,FALSE))</f>
        <v/>
      </c>
      <c r="W27" s="90" t="str">
        <f>IF(W26="","",VLOOKUP(W26,'[1]【記載例】シフト記号表（勤務時間帯）'!$C$4:$K$35,9,FALSE))</f>
        <v/>
      </c>
      <c r="X27" s="90" t="str">
        <f>IF(X26="","",VLOOKUP(X26,'[1]【記載例】シフト記号表（勤務時間帯）'!$C$4:$K$35,9,FALSE))</f>
        <v/>
      </c>
      <c r="Y27" s="91" t="str">
        <f>IF(Y26="","",VLOOKUP(Y26,'[1]【記載例】シフト記号表（勤務時間帯）'!$C$4:$K$35,9,FALSE))</f>
        <v/>
      </c>
      <c r="Z27" s="89" t="str">
        <f>IF(Z26="","",VLOOKUP(Z26,'[1]【記載例】シフト記号表（勤務時間帯）'!$C$4:$K$35,9,FALSE))</f>
        <v/>
      </c>
      <c r="AA27" s="90" t="str">
        <f>IF(AA26="","",VLOOKUP(AA26,'[1]【記載例】シフト記号表（勤務時間帯）'!$C$4:$K$35,9,FALSE))</f>
        <v/>
      </c>
      <c r="AB27" s="90" t="str">
        <f>IF(AB26="","",VLOOKUP(AB26,'[1]【記載例】シフト記号表（勤務時間帯）'!$C$4:$K$35,9,FALSE))</f>
        <v/>
      </c>
      <c r="AC27" s="90" t="str">
        <f>IF(AC26="","",VLOOKUP(AC26,'[1]【記載例】シフト記号表（勤務時間帯）'!$C$4:$K$35,9,FALSE))</f>
        <v/>
      </c>
      <c r="AD27" s="90" t="str">
        <f>IF(AD26="","",VLOOKUP(AD26,'[1]【記載例】シフト記号表（勤務時間帯）'!$C$4:$K$35,9,FALSE))</f>
        <v/>
      </c>
      <c r="AE27" s="90" t="str">
        <f>IF(AE26="","",VLOOKUP(AE26,'[1]【記載例】シフト記号表（勤務時間帯）'!$C$4:$K$35,9,FALSE))</f>
        <v/>
      </c>
      <c r="AF27" s="91" t="str">
        <f>IF(AF26="","",VLOOKUP(AF26,'[1]【記載例】シフト記号表（勤務時間帯）'!$C$4:$K$35,9,FALSE))</f>
        <v/>
      </c>
      <c r="AG27" s="89" t="str">
        <f>IF(AG26="","",VLOOKUP(AG26,'[1]【記載例】シフト記号表（勤務時間帯）'!$C$4:$K$35,9,FALSE))</f>
        <v/>
      </c>
      <c r="AH27" s="90" t="str">
        <f>IF(AH26="","",VLOOKUP(AH26,'[1]【記載例】シフト記号表（勤務時間帯）'!$C$4:$K$35,9,FALSE))</f>
        <v/>
      </c>
      <c r="AI27" s="90" t="str">
        <f>IF(AI26="","",VLOOKUP(AI26,'[1]【記載例】シフト記号表（勤務時間帯）'!$C$4:$K$35,9,FALSE))</f>
        <v/>
      </c>
      <c r="AJ27" s="90" t="str">
        <f>IF(AJ26="","",VLOOKUP(AJ26,'[1]【記載例】シフト記号表（勤務時間帯）'!$C$4:$K$35,9,FALSE))</f>
        <v/>
      </c>
      <c r="AK27" s="90" t="str">
        <f>IF(AK26="","",VLOOKUP(AK26,'[1]【記載例】シフト記号表（勤務時間帯）'!$C$4:$K$35,9,FALSE))</f>
        <v/>
      </c>
      <c r="AL27" s="90" t="str">
        <f>IF(AL26="","",VLOOKUP(AL26,'[1]【記載例】シフト記号表（勤務時間帯）'!$C$4:$K$35,9,FALSE))</f>
        <v/>
      </c>
      <c r="AM27" s="91" t="str">
        <f>IF(AM26="","",VLOOKUP(AM26,'[1]【記載例】シフト記号表（勤務時間帯）'!$C$4:$K$35,9,FALSE))</f>
        <v/>
      </c>
      <c r="AN27" s="89" t="str">
        <f>IF(AN26="","",VLOOKUP(AN26,'[1]【記載例】シフト記号表（勤務時間帯）'!$C$4:$K$35,9,FALSE))</f>
        <v/>
      </c>
      <c r="AO27" s="90" t="str">
        <f>IF(AO26="","",VLOOKUP(AO26,'[1]【記載例】シフト記号表（勤務時間帯）'!$C$4:$K$35,9,FALSE))</f>
        <v/>
      </c>
      <c r="AP27" s="90" t="str">
        <f>IF(AP26="","",VLOOKUP(AP26,'[1]【記載例】シフト記号表（勤務時間帯）'!$C$4:$K$35,9,FALSE))</f>
        <v/>
      </c>
      <c r="AQ27" s="90" t="str">
        <f>IF(AQ26="","",VLOOKUP(AQ26,'[1]【記載例】シフト記号表（勤務時間帯）'!$C$4:$K$35,9,FALSE))</f>
        <v/>
      </c>
      <c r="AR27" s="90" t="str">
        <f>IF(AR26="","",VLOOKUP(AR26,'[1]【記載例】シフト記号表（勤務時間帯）'!$C$4:$K$35,9,FALSE))</f>
        <v/>
      </c>
      <c r="AS27" s="90" t="str">
        <f>IF(AS26="","",VLOOKUP(AS26,'[1]【記載例】シフト記号表（勤務時間帯）'!$C$4:$K$35,9,FALSE))</f>
        <v/>
      </c>
      <c r="AT27" s="91" t="str">
        <f>IF(AT26="","",VLOOKUP(AT26,'[1]【記載例】シフト記号表（勤務時間帯）'!$C$4:$K$35,9,FALSE))</f>
        <v/>
      </c>
      <c r="AU27" s="89" t="str">
        <f>IF(AU26="","",VLOOKUP(AU26,'[1]【記載例】シフト記号表（勤務時間帯）'!$C$4:$K$35,9,FALSE))</f>
        <v/>
      </c>
      <c r="AV27" s="90" t="str">
        <f>IF(AV26="","",VLOOKUP(AV26,'[1]【記載例】シフト記号表（勤務時間帯）'!$C$4:$K$35,9,FALSE))</f>
        <v/>
      </c>
      <c r="AW27" s="91" t="str">
        <f>IF(AW26="","",VLOOKUP(AW26,'[1]【記載例】シフト記号表（勤務時間帯）'!$C$4:$K$35,9,FALSE))</f>
        <v/>
      </c>
      <c r="AX27" s="606"/>
      <c r="AY27" s="607"/>
      <c r="AZ27" s="610"/>
      <c r="BA27" s="611"/>
      <c r="BB27" s="615"/>
      <c r="BC27" s="616"/>
      <c r="BD27" s="616"/>
      <c r="BE27" s="616"/>
      <c r="BF27" s="616"/>
      <c r="BG27" s="617"/>
    </row>
    <row r="28" spans="2:59" ht="20.25" customHeight="1" x14ac:dyDescent="0.2">
      <c r="B28" s="545">
        <f t="shared" ref="B28" si="10">B26+1</f>
        <v>7</v>
      </c>
      <c r="C28" s="621"/>
      <c r="D28" s="549"/>
      <c r="E28" s="633"/>
      <c r="F28" s="549"/>
      <c r="G28" s="554"/>
      <c r="H28" s="555"/>
      <c r="I28" s="555"/>
      <c r="J28" s="555"/>
      <c r="K28" s="556"/>
      <c r="L28" s="635"/>
      <c r="M28" s="636"/>
      <c r="N28" s="636"/>
      <c r="O28" s="637"/>
      <c r="P28" s="627" t="s">
        <v>347</v>
      </c>
      <c r="Q28" s="628"/>
      <c r="R28" s="629"/>
      <c r="S28" s="92"/>
      <c r="T28" s="93"/>
      <c r="U28" s="93"/>
      <c r="V28" s="93"/>
      <c r="W28" s="93"/>
      <c r="X28" s="93"/>
      <c r="Y28" s="94"/>
      <c r="Z28" s="92"/>
      <c r="AA28" s="93"/>
      <c r="AB28" s="93"/>
      <c r="AC28" s="93"/>
      <c r="AD28" s="93"/>
      <c r="AE28" s="93"/>
      <c r="AF28" s="94"/>
      <c r="AG28" s="92"/>
      <c r="AH28" s="93"/>
      <c r="AI28" s="93"/>
      <c r="AJ28" s="93"/>
      <c r="AK28" s="93"/>
      <c r="AL28" s="93"/>
      <c r="AM28" s="94"/>
      <c r="AN28" s="92"/>
      <c r="AO28" s="93"/>
      <c r="AP28" s="93"/>
      <c r="AQ28" s="93"/>
      <c r="AR28" s="93"/>
      <c r="AS28" s="93"/>
      <c r="AT28" s="94"/>
      <c r="AU28" s="92"/>
      <c r="AV28" s="93"/>
      <c r="AW28" s="94"/>
      <c r="AX28" s="606">
        <f>IF($BC$3="計画",SUM(S29:AT29),IF($BC$3="実績",SUM(S29:AW29),""))</f>
        <v>0</v>
      </c>
      <c r="AY28" s="607"/>
      <c r="AZ28" s="610">
        <f t="shared" ref="AZ28" si="11">IF($BC$3="計画",AX28/4,IF($BC$3="実績",AX28/($BA$7/7),""))</f>
        <v>0</v>
      </c>
      <c r="BA28" s="611"/>
      <c r="BB28" s="630"/>
      <c r="BC28" s="631"/>
      <c r="BD28" s="631"/>
      <c r="BE28" s="631"/>
      <c r="BF28" s="631"/>
      <c r="BG28" s="632"/>
    </row>
    <row r="29" spans="2:59" ht="20.25" customHeight="1" x14ac:dyDescent="0.2">
      <c r="B29" s="545"/>
      <c r="C29" s="548"/>
      <c r="D29" s="549"/>
      <c r="E29" s="634"/>
      <c r="F29" s="549"/>
      <c r="G29" s="557"/>
      <c r="H29" s="555"/>
      <c r="I29" s="555"/>
      <c r="J29" s="555"/>
      <c r="K29" s="556"/>
      <c r="L29" s="635"/>
      <c r="M29" s="636"/>
      <c r="N29" s="636"/>
      <c r="O29" s="637"/>
      <c r="P29" s="618" t="s">
        <v>348</v>
      </c>
      <c r="Q29" s="619"/>
      <c r="R29" s="620"/>
      <c r="S29" s="89" t="str">
        <f>IF(S28="","",VLOOKUP(S28,'[1]【記載例】シフト記号表（勤務時間帯）'!$C$4:$K$35,9,FALSE))</f>
        <v/>
      </c>
      <c r="T29" s="90" t="str">
        <f>IF(T28="","",VLOOKUP(T28,'[1]【記載例】シフト記号表（勤務時間帯）'!$C$4:$K$35,9,FALSE))</f>
        <v/>
      </c>
      <c r="U29" s="90" t="str">
        <f>IF(U28="","",VLOOKUP(U28,'[1]【記載例】シフト記号表（勤務時間帯）'!$C$4:$K$35,9,FALSE))</f>
        <v/>
      </c>
      <c r="V29" s="90" t="str">
        <f>IF(V28="","",VLOOKUP(V28,'[1]【記載例】シフト記号表（勤務時間帯）'!$C$4:$K$35,9,FALSE))</f>
        <v/>
      </c>
      <c r="W29" s="90" t="str">
        <f>IF(W28="","",VLOOKUP(W28,'[1]【記載例】シフト記号表（勤務時間帯）'!$C$4:$K$35,9,FALSE))</f>
        <v/>
      </c>
      <c r="X29" s="90" t="str">
        <f>IF(X28="","",VLOOKUP(X28,'[1]【記載例】シフト記号表（勤務時間帯）'!$C$4:$K$35,9,FALSE))</f>
        <v/>
      </c>
      <c r="Y29" s="91" t="str">
        <f>IF(Y28="","",VLOOKUP(Y28,'[1]【記載例】シフト記号表（勤務時間帯）'!$C$4:$K$35,9,FALSE))</f>
        <v/>
      </c>
      <c r="Z29" s="89" t="str">
        <f>IF(Z28="","",VLOOKUP(Z28,'[1]【記載例】シフト記号表（勤務時間帯）'!$C$4:$K$35,9,FALSE))</f>
        <v/>
      </c>
      <c r="AA29" s="90" t="str">
        <f>IF(AA28="","",VLOOKUP(AA28,'[1]【記載例】シフト記号表（勤務時間帯）'!$C$4:$K$35,9,FALSE))</f>
        <v/>
      </c>
      <c r="AB29" s="90" t="str">
        <f>IF(AB28="","",VLOOKUP(AB28,'[1]【記載例】シフト記号表（勤務時間帯）'!$C$4:$K$35,9,FALSE))</f>
        <v/>
      </c>
      <c r="AC29" s="90" t="str">
        <f>IF(AC28="","",VLOOKUP(AC28,'[1]【記載例】シフト記号表（勤務時間帯）'!$C$4:$K$35,9,FALSE))</f>
        <v/>
      </c>
      <c r="AD29" s="90" t="str">
        <f>IF(AD28="","",VLOOKUP(AD28,'[1]【記載例】シフト記号表（勤務時間帯）'!$C$4:$K$35,9,FALSE))</f>
        <v/>
      </c>
      <c r="AE29" s="90" t="str">
        <f>IF(AE28="","",VLOOKUP(AE28,'[1]【記載例】シフト記号表（勤務時間帯）'!$C$4:$K$35,9,FALSE))</f>
        <v/>
      </c>
      <c r="AF29" s="91" t="str">
        <f>IF(AF28="","",VLOOKUP(AF28,'[1]【記載例】シフト記号表（勤務時間帯）'!$C$4:$K$35,9,FALSE))</f>
        <v/>
      </c>
      <c r="AG29" s="89" t="str">
        <f>IF(AG28="","",VLOOKUP(AG28,'[1]【記載例】シフト記号表（勤務時間帯）'!$C$4:$K$35,9,FALSE))</f>
        <v/>
      </c>
      <c r="AH29" s="90" t="str">
        <f>IF(AH28="","",VLOOKUP(AH28,'[1]【記載例】シフト記号表（勤務時間帯）'!$C$4:$K$35,9,FALSE))</f>
        <v/>
      </c>
      <c r="AI29" s="90" t="str">
        <f>IF(AI28="","",VLOOKUP(AI28,'[1]【記載例】シフト記号表（勤務時間帯）'!$C$4:$K$35,9,FALSE))</f>
        <v/>
      </c>
      <c r="AJ29" s="90" t="str">
        <f>IF(AJ28="","",VLOOKUP(AJ28,'[1]【記載例】シフト記号表（勤務時間帯）'!$C$4:$K$35,9,FALSE))</f>
        <v/>
      </c>
      <c r="AK29" s="90" t="str">
        <f>IF(AK28="","",VLOOKUP(AK28,'[1]【記載例】シフト記号表（勤務時間帯）'!$C$4:$K$35,9,FALSE))</f>
        <v/>
      </c>
      <c r="AL29" s="90" t="str">
        <f>IF(AL28="","",VLOOKUP(AL28,'[1]【記載例】シフト記号表（勤務時間帯）'!$C$4:$K$35,9,FALSE))</f>
        <v/>
      </c>
      <c r="AM29" s="91" t="str">
        <f>IF(AM28="","",VLOOKUP(AM28,'[1]【記載例】シフト記号表（勤務時間帯）'!$C$4:$K$35,9,FALSE))</f>
        <v/>
      </c>
      <c r="AN29" s="89" t="str">
        <f>IF(AN28="","",VLOOKUP(AN28,'[1]【記載例】シフト記号表（勤務時間帯）'!$C$4:$K$35,9,FALSE))</f>
        <v/>
      </c>
      <c r="AO29" s="90" t="str">
        <f>IF(AO28="","",VLOOKUP(AO28,'[1]【記載例】シフト記号表（勤務時間帯）'!$C$4:$K$35,9,FALSE))</f>
        <v/>
      </c>
      <c r="AP29" s="90" t="str">
        <f>IF(AP28="","",VLOOKUP(AP28,'[1]【記載例】シフト記号表（勤務時間帯）'!$C$4:$K$35,9,FALSE))</f>
        <v/>
      </c>
      <c r="AQ29" s="90" t="str">
        <f>IF(AQ28="","",VLOOKUP(AQ28,'[1]【記載例】シフト記号表（勤務時間帯）'!$C$4:$K$35,9,FALSE))</f>
        <v/>
      </c>
      <c r="AR29" s="90" t="str">
        <f>IF(AR28="","",VLOOKUP(AR28,'[1]【記載例】シフト記号表（勤務時間帯）'!$C$4:$K$35,9,FALSE))</f>
        <v/>
      </c>
      <c r="AS29" s="90" t="str">
        <f>IF(AS28="","",VLOOKUP(AS28,'[1]【記載例】シフト記号表（勤務時間帯）'!$C$4:$K$35,9,FALSE))</f>
        <v/>
      </c>
      <c r="AT29" s="91" t="str">
        <f>IF(AT28="","",VLOOKUP(AT28,'[1]【記載例】シフト記号表（勤務時間帯）'!$C$4:$K$35,9,FALSE))</f>
        <v/>
      </c>
      <c r="AU29" s="89" t="str">
        <f>IF(AU28="","",VLOOKUP(AU28,'[1]【記載例】シフト記号表（勤務時間帯）'!$C$4:$K$35,9,FALSE))</f>
        <v/>
      </c>
      <c r="AV29" s="90" t="str">
        <f>IF(AV28="","",VLOOKUP(AV28,'[1]【記載例】シフト記号表（勤務時間帯）'!$C$4:$K$35,9,FALSE))</f>
        <v/>
      </c>
      <c r="AW29" s="91" t="str">
        <f>IF(AW28="","",VLOOKUP(AW28,'[1]【記載例】シフト記号表（勤務時間帯）'!$C$4:$K$35,9,FALSE))</f>
        <v/>
      </c>
      <c r="AX29" s="606"/>
      <c r="AY29" s="607"/>
      <c r="AZ29" s="610"/>
      <c r="BA29" s="611"/>
      <c r="BB29" s="615"/>
      <c r="BC29" s="616"/>
      <c r="BD29" s="616"/>
      <c r="BE29" s="616"/>
      <c r="BF29" s="616"/>
      <c r="BG29" s="617"/>
    </row>
    <row r="30" spans="2:59" ht="20.25" customHeight="1" x14ac:dyDescent="0.2">
      <c r="B30" s="545">
        <f t="shared" ref="B30" si="12">B28+1</f>
        <v>8</v>
      </c>
      <c r="C30" s="621"/>
      <c r="D30" s="549"/>
      <c r="E30" s="633"/>
      <c r="F30" s="549"/>
      <c r="G30" s="554"/>
      <c r="H30" s="555"/>
      <c r="I30" s="555"/>
      <c r="J30" s="555"/>
      <c r="K30" s="556"/>
      <c r="L30" s="635"/>
      <c r="M30" s="636"/>
      <c r="N30" s="636"/>
      <c r="O30" s="637"/>
      <c r="P30" s="627" t="s">
        <v>347</v>
      </c>
      <c r="Q30" s="628"/>
      <c r="R30" s="629"/>
      <c r="S30" s="92"/>
      <c r="T30" s="93"/>
      <c r="U30" s="93"/>
      <c r="V30" s="93"/>
      <c r="W30" s="93"/>
      <c r="X30" s="93"/>
      <c r="Y30" s="94"/>
      <c r="Z30" s="92"/>
      <c r="AA30" s="93"/>
      <c r="AB30" s="93"/>
      <c r="AC30" s="93"/>
      <c r="AD30" s="93"/>
      <c r="AE30" s="93"/>
      <c r="AF30" s="94"/>
      <c r="AG30" s="92"/>
      <c r="AH30" s="93"/>
      <c r="AI30" s="93"/>
      <c r="AJ30" s="93"/>
      <c r="AK30" s="93"/>
      <c r="AL30" s="93"/>
      <c r="AM30" s="94"/>
      <c r="AN30" s="92"/>
      <c r="AO30" s="93"/>
      <c r="AP30" s="93"/>
      <c r="AQ30" s="93"/>
      <c r="AR30" s="93"/>
      <c r="AS30" s="93"/>
      <c r="AT30" s="94"/>
      <c r="AU30" s="92"/>
      <c r="AV30" s="93"/>
      <c r="AW30" s="94"/>
      <c r="AX30" s="606">
        <f t="shared" ref="AX30" si="13">IF($BC$3="計画",SUM(S31:AT31),IF($BC$3="実績",SUM(S31:AW31),""))</f>
        <v>0</v>
      </c>
      <c r="AY30" s="607"/>
      <c r="AZ30" s="610">
        <f t="shared" ref="AZ30" si="14">IF($BC$3="計画",AX30/4,IF($BC$3="実績",AX30/($BA$7/7),""))</f>
        <v>0</v>
      </c>
      <c r="BA30" s="611"/>
      <c r="BB30" s="630"/>
      <c r="BC30" s="631"/>
      <c r="BD30" s="631"/>
      <c r="BE30" s="631"/>
      <c r="BF30" s="631"/>
      <c r="BG30" s="632"/>
    </row>
    <row r="31" spans="2:59" ht="20.25" customHeight="1" x14ac:dyDescent="0.2">
      <c r="B31" s="545"/>
      <c r="C31" s="548"/>
      <c r="D31" s="549"/>
      <c r="E31" s="634"/>
      <c r="F31" s="549"/>
      <c r="G31" s="557"/>
      <c r="H31" s="555"/>
      <c r="I31" s="555"/>
      <c r="J31" s="555"/>
      <c r="K31" s="556"/>
      <c r="L31" s="635"/>
      <c r="M31" s="636"/>
      <c r="N31" s="636"/>
      <c r="O31" s="637"/>
      <c r="P31" s="618" t="s">
        <v>348</v>
      </c>
      <c r="Q31" s="619"/>
      <c r="R31" s="620"/>
      <c r="S31" s="89" t="str">
        <f>IF(S30="","",VLOOKUP(S30,'[1]【記載例】シフト記号表（勤務時間帯）'!$C$4:$K$35,9,FALSE))</f>
        <v/>
      </c>
      <c r="T31" s="90" t="str">
        <f>IF(T30="","",VLOOKUP(T30,'[1]【記載例】シフト記号表（勤務時間帯）'!$C$4:$K$35,9,FALSE))</f>
        <v/>
      </c>
      <c r="U31" s="90" t="str">
        <f>IF(U30="","",VLOOKUP(U30,'[1]【記載例】シフト記号表（勤務時間帯）'!$C$4:$K$35,9,FALSE))</f>
        <v/>
      </c>
      <c r="V31" s="90" t="str">
        <f>IF(V30="","",VLOOKUP(V30,'[1]【記載例】シフト記号表（勤務時間帯）'!$C$4:$K$35,9,FALSE))</f>
        <v/>
      </c>
      <c r="W31" s="90" t="str">
        <f>IF(W30="","",VLOOKUP(W30,'[1]【記載例】シフト記号表（勤務時間帯）'!$C$4:$K$35,9,FALSE))</f>
        <v/>
      </c>
      <c r="X31" s="90" t="str">
        <f>IF(X30="","",VLOOKUP(X30,'[1]【記載例】シフト記号表（勤務時間帯）'!$C$4:$K$35,9,FALSE))</f>
        <v/>
      </c>
      <c r="Y31" s="91" t="str">
        <f>IF(Y30="","",VLOOKUP(Y30,'[1]【記載例】シフト記号表（勤務時間帯）'!$C$4:$K$35,9,FALSE))</f>
        <v/>
      </c>
      <c r="Z31" s="89" t="str">
        <f>IF(Z30="","",VLOOKUP(Z30,'[1]【記載例】シフト記号表（勤務時間帯）'!$C$4:$K$35,9,FALSE))</f>
        <v/>
      </c>
      <c r="AA31" s="90" t="str">
        <f>IF(AA30="","",VLOOKUP(AA30,'[1]【記載例】シフト記号表（勤務時間帯）'!$C$4:$K$35,9,FALSE))</f>
        <v/>
      </c>
      <c r="AB31" s="90" t="str">
        <f>IF(AB30="","",VLOOKUP(AB30,'[1]【記載例】シフト記号表（勤務時間帯）'!$C$4:$K$35,9,FALSE))</f>
        <v/>
      </c>
      <c r="AC31" s="90" t="str">
        <f>IF(AC30="","",VLOOKUP(AC30,'[1]【記載例】シフト記号表（勤務時間帯）'!$C$4:$K$35,9,FALSE))</f>
        <v/>
      </c>
      <c r="AD31" s="90" t="str">
        <f>IF(AD30="","",VLOOKUP(AD30,'[1]【記載例】シフト記号表（勤務時間帯）'!$C$4:$K$35,9,FALSE))</f>
        <v/>
      </c>
      <c r="AE31" s="90" t="str">
        <f>IF(AE30="","",VLOOKUP(AE30,'[1]【記載例】シフト記号表（勤務時間帯）'!$C$4:$K$35,9,FALSE))</f>
        <v/>
      </c>
      <c r="AF31" s="91" t="str">
        <f>IF(AF30="","",VLOOKUP(AF30,'[1]【記載例】シフト記号表（勤務時間帯）'!$C$4:$K$35,9,FALSE))</f>
        <v/>
      </c>
      <c r="AG31" s="89" t="str">
        <f>IF(AG30="","",VLOOKUP(AG30,'[1]【記載例】シフト記号表（勤務時間帯）'!$C$4:$K$35,9,FALSE))</f>
        <v/>
      </c>
      <c r="AH31" s="90" t="str">
        <f>IF(AH30="","",VLOOKUP(AH30,'[1]【記載例】シフト記号表（勤務時間帯）'!$C$4:$K$35,9,FALSE))</f>
        <v/>
      </c>
      <c r="AI31" s="90" t="str">
        <f>IF(AI30="","",VLOOKUP(AI30,'[1]【記載例】シフト記号表（勤務時間帯）'!$C$4:$K$35,9,FALSE))</f>
        <v/>
      </c>
      <c r="AJ31" s="90" t="str">
        <f>IF(AJ30="","",VLOOKUP(AJ30,'[1]【記載例】シフト記号表（勤務時間帯）'!$C$4:$K$35,9,FALSE))</f>
        <v/>
      </c>
      <c r="AK31" s="90" t="str">
        <f>IF(AK30="","",VLOOKUP(AK30,'[1]【記載例】シフト記号表（勤務時間帯）'!$C$4:$K$35,9,FALSE))</f>
        <v/>
      </c>
      <c r="AL31" s="90" t="str">
        <f>IF(AL30="","",VLOOKUP(AL30,'[1]【記載例】シフト記号表（勤務時間帯）'!$C$4:$K$35,9,FALSE))</f>
        <v/>
      </c>
      <c r="AM31" s="91" t="str">
        <f>IF(AM30="","",VLOOKUP(AM30,'[1]【記載例】シフト記号表（勤務時間帯）'!$C$4:$K$35,9,FALSE))</f>
        <v/>
      </c>
      <c r="AN31" s="89" t="str">
        <f>IF(AN30="","",VLOOKUP(AN30,'[1]【記載例】シフト記号表（勤務時間帯）'!$C$4:$K$35,9,FALSE))</f>
        <v/>
      </c>
      <c r="AO31" s="90" t="str">
        <f>IF(AO30="","",VLOOKUP(AO30,'[1]【記載例】シフト記号表（勤務時間帯）'!$C$4:$K$35,9,FALSE))</f>
        <v/>
      </c>
      <c r="AP31" s="90" t="str">
        <f>IF(AP30="","",VLOOKUP(AP30,'[1]【記載例】シフト記号表（勤務時間帯）'!$C$4:$K$35,9,FALSE))</f>
        <v/>
      </c>
      <c r="AQ31" s="90" t="str">
        <f>IF(AQ30="","",VLOOKUP(AQ30,'[1]【記載例】シフト記号表（勤務時間帯）'!$C$4:$K$35,9,FALSE))</f>
        <v/>
      </c>
      <c r="AR31" s="90" t="str">
        <f>IF(AR30="","",VLOOKUP(AR30,'[1]【記載例】シフト記号表（勤務時間帯）'!$C$4:$K$35,9,FALSE))</f>
        <v/>
      </c>
      <c r="AS31" s="90" t="str">
        <f>IF(AS30="","",VLOOKUP(AS30,'[1]【記載例】シフト記号表（勤務時間帯）'!$C$4:$K$35,9,FALSE))</f>
        <v/>
      </c>
      <c r="AT31" s="91" t="str">
        <f>IF(AT30="","",VLOOKUP(AT30,'[1]【記載例】シフト記号表（勤務時間帯）'!$C$4:$K$35,9,FALSE))</f>
        <v/>
      </c>
      <c r="AU31" s="89" t="str">
        <f>IF(AU30="","",VLOOKUP(AU30,'[1]【記載例】シフト記号表（勤務時間帯）'!$C$4:$K$35,9,FALSE))</f>
        <v/>
      </c>
      <c r="AV31" s="90" t="str">
        <f>IF(AV30="","",VLOOKUP(AV30,'[1]【記載例】シフト記号表（勤務時間帯）'!$C$4:$K$35,9,FALSE))</f>
        <v/>
      </c>
      <c r="AW31" s="91" t="str">
        <f>IF(AW30="","",VLOOKUP(AW30,'[1]【記載例】シフト記号表（勤務時間帯）'!$C$4:$K$35,9,FALSE))</f>
        <v/>
      </c>
      <c r="AX31" s="606"/>
      <c r="AY31" s="607"/>
      <c r="AZ31" s="610"/>
      <c r="BA31" s="611"/>
      <c r="BB31" s="615"/>
      <c r="BC31" s="616"/>
      <c r="BD31" s="616"/>
      <c r="BE31" s="616"/>
      <c r="BF31" s="616"/>
      <c r="BG31" s="617"/>
    </row>
    <row r="32" spans="2:59" ht="20.25" customHeight="1" x14ac:dyDescent="0.2">
      <c r="B32" s="545">
        <f>B30+1</f>
        <v>9</v>
      </c>
      <c r="C32" s="621"/>
      <c r="D32" s="549"/>
      <c r="E32" s="633"/>
      <c r="F32" s="549"/>
      <c r="G32" s="554"/>
      <c r="H32" s="555"/>
      <c r="I32" s="555"/>
      <c r="J32" s="555"/>
      <c r="K32" s="556"/>
      <c r="L32" s="635"/>
      <c r="M32" s="636"/>
      <c r="N32" s="636"/>
      <c r="O32" s="637"/>
      <c r="P32" s="627" t="s">
        <v>347</v>
      </c>
      <c r="Q32" s="628"/>
      <c r="R32" s="629"/>
      <c r="S32" s="92"/>
      <c r="T32" s="93"/>
      <c r="U32" s="93"/>
      <c r="V32" s="93"/>
      <c r="W32" s="93"/>
      <c r="X32" s="93"/>
      <c r="Y32" s="94"/>
      <c r="Z32" s="92"/>
      <c r="AA32" s="93"/>
      <c r="AB32" s="93"/>
      <c r="AC32" s="93"/>
      <c r="AD32" s="93"/>
      <c r="AE32" s="93"/>
      <c r="AF32" s="94"/>
      <c r="AG32" s="92"/>
      <c r="AH32" s="93"/>
      <c r="AI32" s="93"/>
      <c r="AJ32" s="93"/>
      <c r="AK32" s="93"/>
      <c r="AL32" s="93"/>
      <c r="AM32" s="94"/>
      <c r="AN32" s="92"/>
      <c r="AO32" s="93"/>
      <c r="AP32" s="93"/>
      <c r="AQ32" s="93"/>
      <c r="AR32" s="93"/>
      <c r="AS32" s="93"/>
      <c r="AT32" s="94"/>
      <c r="AU32" s="92"/>
      <c r="AV32" s="93"/>
      <c r="AW32" s="94"/>
      <c r="AX32" s="606">
        <f t="shared" ref="AX32" si="15">IF($BC$3="計画",SUM(S33:AT33),IF($BC$3="実績",SUM(S33:AW33),""))</f>
        <v>0</v>
      </c>
      <c r="AY32" s="607"/>
      <c r="AZ32" s="610">
        <f t="shared" ref="AZ32" si="16">IF($BC$3="計画",AX32/4,IF($BC$3="実績",AX32/($BA$7/7),""))</f>
        <v>0</v>
      </c>
      <c r="BA32" s="611"/>
      <c r="BB32" s="638"/>
      <c r="BC32" s="639"/>
      <c r="BD32" s="639"/>
      <c r="BE32" s="639"/>
      <c r="BF32" s="639"/>
      <c r="BG32" s="640"/>
    </row>
    <row r="33" spans="2:59" ht="20.25" customHeight="1" x14ac:dyDescent="0.2">
      <c r="B33" s="545"/>
      <c r="C33" s="548"/>
      <c r="D33" s="549"/>
      <c r="E33" s="634"/>
      <c r="F33" s="549"/>
      <c r="G33" s="557"/>
      <c r="H33" s="555"/>
      <c r="I33" s="555"/>
      <c r="J33" s="555"/>
      <c r="K33" s="556"/>
      <c r="L33" s="635"/>
      <c r="M33" s="636"/>
      <c r="N33" s="636"/>
      <c r="O33" s="637"/>
      <c r="P33" s="618" t="s">
        <v>348</v>
      </c>
      <c r="Q33" s="619"/>
      <c r="R33" s="620"/>
      <c r="S33" s="89" t="str">
        <f>IF(S32="","",VLOOKUP(S32,'[1]【記載例】シフト記号表（勤務時間帯）'!$C$4:$K$35,9,FALSE))</f>
        <v/>
      </c>
      <c r="T33" s="90" t="str">
        <f>IF(T32="","",VLOOKUP(T32,'[1]【記載例】シフト記号表（勤務時間帯）'!$C$4:$K$35,9,FALSE))</f>
        <v/>
      </c>
      <c r="U33" s="90" t="str">
        <f>IF(U32="","",VLOOKUP(U32,'[1]【記載例】シフト記号表（勤務時間帯）'!$C$4:$K$35,9,FALSE))</f>
        <v/>
      </c>
      <c r="V33" s="90" t="str">
        <f>IF(V32="","",VLOOKUP(V32,'[1]【記載例】シフト記号表（勤務時間帯）'!$C$4:$K$35,9,FALSE))</f>
        <v/>
      </c>
      <c r="W33" s="90" t="str">
        <f>IF(W32="","",VLOOKUP(W32,'[1]【記載例】シフト記号表（勤務時間帯）'!$C$4:$K$35,9,FALSE))</f>
        <v/>
      </c>
      <c r="X33" s="90" t="str">
        <f>IF(X32="","",VLOOKUP(X32,'[1]【記載例】シフト記号表（勤務時間帯）'!$C$4:$K$35,9,FALSE))</f>
        <v/>
      </c>
      <c r="Y33" s="91" t="str">
        <f>IF(Y32="","",VLOOKUP(Y32,'[1]【記載例】シフト記号表（勤務時間帯）'!$C$4:$K$35,9,FALSE))</f>
        <v/>
      </c>
      <c r="Z33" s="89" t="str">
        <f>IF(Z32="","",VLOOKUP(Z32,'[1]【記載例】シフト記号表（勤務時間帯）'!$C$4:$K$35,9,FALSE))</f>
        <v/>
      </c>
      <c r="AA33" s="90" t="str">
        <f>IF(AA32="","",VLOOKUP(AA32,'[1]【記載例】シフト記号表（勤務時間帯）'!$C$4:$K$35,9,FALSE))</f>
        <v/>
      </c>
      <c r="AB33" s="90" t="str">
        <f>IF(AB32="","",VLOOKUP(AB32,'[1]【記載例】シフト記号表（勤務時間帯）'!$C$4:$K$35,9,FALSE))</f>
        <v/>
      </c>
      <c r="AC33" s="90" t="str">
        <f>IF(AC32="","",VLOOKUP(AC32,'[1]【記載例】シフト記号表（勤務時間帯）'!$C$4:$K$35,9,FALSE))</f>
        <v/>
      </c>
      <c r="AD33" s="90" t="str">
        <f>IF(AD32="","",VLOOKUP(AD32,'[1]【記載例】シフト記号表（勤務時間帯）'!$C$4:$K$35,9,FALSE))</f>
        <v/>
      </c>
      <c r="AE33" s="90" t="str">
        <f>IF(AE32="","",VLOOKUP(AE32,'[1]【記載例】シフト記号表（勤務時間帯）'!$C$4:$K$35,9,FALSE))</f>
        <v/>
      </c>
      <c r="AF33" s="91" t="str">
        <f>IF(AF32="","",VLOOKUP(AF32,'[1]【記載例】シフト記号表（勤務時間帯）'!$C$4:$K$35,9,FALSE))</f>
        <v/>
      </c>
      <c r="AG33" s="89" t="str">
        <f>IF(AG32="","",VLOOKUP(AG32,'[1]【記載例】シフト記号表（勤務時間帯）'!$C$4:$K$35,9,FALSE))</f>
        <v/>
      </c>
      <c r="AH33" s="90" t="str">
        <f>IF(AH32="","",VLOOKUP(AH32,'[1]【記載例】シフト記号表（勤務時間帯）'!$C$4:$K$35,9,FALSE))</f>
        <v/>
      </c>
      <c r="AI33" s="90" t="str">
        <f>IF(AI32="","",VLOOKUP(AI32,'[1]【記載例】シフト記号表（勤務時間帯）'!$C$4:$K$35,9,FALSE))</f>
        <v/>
      </c>
      <c r="AJ33" s="90" t="str">
        <f>IF(AJ32="","",VLOOKUP(AJ32,'[1]【記載例】シフト記号表（勤務時間帯）'!$C$4:$K$35,9,FALSE))</f>
        <v/>
      </c>
      <c r="AK33" s="90" t="str">
        <f>IF(AK32="","",VLOOKUP(AK32,'[1]【記載例】シフト記号表（勤務時間帯）'!$C$4:$K$35,9,FALSE))</f>
        <v/>
      </c>
      <c r="AL33" s="90" t="str">
        <f>IF(AL32="","",VLOOKUP(AL32,'[1]【記載例】シフト記号表（勤務時間帯）'!$C$4:$K$35,9,FALSE))</f>
        <v/>
      </c>
      <c r="AM33" s="91" t="str">
        <f>IF(AM32="","",VLOOKUP(AM32,'[1]【記載例】シフト記号表（勤務時間帯）'!$C$4:$K$35,9,FALSE))</f>
        <v/>
      </c>
      <c r="AN33" s="89" t="str">
        <f>IF(AN32="","",VLOOKUP(AN32,'[1]【記載例】シフト記号表（勤務時間帯）'!$C$4:$K$35,9,FALSE))</f>
        <v/>
      </c>
      <c r="AO33" s="90" t="str">
        <f>IF(AO32="","",VLOOKUP(AO32,'[1]【記載例】シフト記号表（勤務時間帯）'!$C$4:$K$35,9,FALSE))</f>
        <v/>
      </c>
      <c r="AP33" s="90" t="str">
        <f>IF(AP32="","",VLOOKUP(AP32,'[1]【記載例】シフト記号表（勤務時間帯）'!$C$4:$K$35,9,FALSE))</f>
        <v/>
      </c>
      <c r="AQ33" s="90" t="str">
        <f>IF(AQ32="","",VLOOKUP(AQ32,'[1]【記載例】シフト記号表（勤務時間帯）'!$C$4:$K$35,9,FALSE))</f>
        <v/>
      </c>
      <c r="AR33" s="90" t="str">
        <f>IF(AR32="","",VLOOKUP(AR32,'[1]【記載例】シフト記号表（勤務時間帯）'!$C$4:$K$35,9,FALSE))</f>
        <v/>
      </c>
      <c r="AS33" s="90" t="str">
        <f>IF(AS32="","",VLOOKUP(AS32,'[1]【記載例】シフト記号表（勤務時間帯）'!$C$4:$K$35,9,FALSE))</f>
        <v/>
      </c>
      <c r="AT33" s="91" t="str">
        <f>IF(AT32="","",VLOOKUP(AT32,'[1]【記載例】シフト記号表（勤務時間帯）'!$C$4:$K$35,9,FALSE))</f>
        <v/>
      </c>
      <c r="AU33" s="89" t="str">
        <f>IF(AU32="","",VLOOKUP(AU32,'[1]【記載例】シフト記号表（勤務時間帯）'!$C$4:$K$35,9,FALSE))</f>
        <v/>
      </c>
      <c r="AV33" s="90" t="str">
        <f>IF(AV32="","",VLOOKUP(AV32,'[1]【記載例】シフト記号表（勤務時間帯）'!$C$4:$K$35,9,FALSE))</f>
        <v/>
      </c>
      <c r="AW33" s="91" t="str">
        <f>IF(AW32="","",VLOOKUP(AW32,'[1]【記載例】シフト記号表（勤務時間帯）'!$C$4:$K$35,9,FALSE))</f>
        <v/>
      </c>
      <c r="AX33" s="606"/>
      <c r="AY33" s="607"/>
      <c r="AZ33" s="610"/>
      <c r="BA33" s="611"/>
      <c r="BB33" s="641"/>
      <c r="BC33" s="642"/>
      <c r="BD33" s="642"/>
      <c r="BE33" s="642"/>
      <c r="BF33" s="642"/>
      <c r="BG33" s="643"/>
    </row>
    <row r="34" spans="2:59" ht="20.25" customHeight="1" x14ac:dyDescent="0.2">
      <c r="B34" s="545">
        <f t="shared" ref="B34:B36" si="17">B32+1</f>
        <v>10</v>
      </c>
      <c r="C34" s="621"/>
      <c r="D34" s="549"/>
      <c r="E34" s="633"/>
      <c r="F34" s="549"/>
      <c r="G34" s="554"/>
      <c r="H34" s="555"/>
      <c r="I34" s="555"/>
      <c r="J34" s="555"/>
      <c r="K34" s="556"/>
      <c r="L34" s="635"/>
      <c r="M34" s="636"/>
      <c r="N34" s="636"/>
      <c r="O34" s="637"/>
      <c r="P34" s="627" t="s">
        <v>347</v>
      </c>
      <c r="Q34" s="628"/>
      <c r="R34" s="629"/>
      <c r="S34" s="92"/>
      <c r="T34" s="93"/>
      <c r="U34" s="93"/>
      <c r="V34" s="93"/>
      <c r="W34" s="93"/>
      <c r="X34" s="93"/>
      <c r="Y34" s="94"/>
      <c r="Z34" s="92"/>
      <c r="AA34" s="93"/>
      <c r="AB34" s="93"/>
      <c r="AC34" s="93"/>
      <c r="AD34" s="93"/>
      <c r="AE34" s="93"/>
      <c r="AF34" s="94"/>
      <c r="AG34" s="92"/>
      <c r="AH34" s="93"/>
      <c r="AI34" s="93"/>
      <c r="AJ34" s="93"/>
      <c r="AK34" s="93"/>
      <c r="AL34" s="93"/>
      <c r="AM34" s="94"/>
      <c r="AN34" s="92"/>
      <c r="AO34" s="93"/>
      <c r="AP34" s="93"/>
      <c r="AQ34" s="93"/>
      <c r="AR34" s="93"/>
      <c r="AS34" s="93"/>
      <c r="AT34" s="94"/>
      <c r="AU34" s="92"/>
      <c r="AV34" s="93"/>
      <c r="AW34" s="94"/>
      <c r="AX34" s="606">
        <f t="shared" ref="AX34" si="18">IF($BC$3="計画",SUM(S35:AT35),IF($BC$3="実績",SUM(S35:AW35),""))</f>
        <v>0</v>
      </c>
      <c r="AY34" s="607"/>
      <c r="AZ34" s="610">
        <f t="shared" ref="AZ34" si="19">IF($BC$3="計画",AX34/4,IF($BC$3="実績",AX34/($BA$7/7),""))</f>
        <v>0</v>
      </c>
      <c r="BA34" s="611"/>
      <c r="BB34" s="630"/>
      <c r="BC34" s="631"/>
      <c r="BD34" s="631"/>
      <c r="BE34" s="631"/>
      <c r="BF34" s="631"/>
      <c r="BG34" s="632"/>
    </row>
    <row r="35" spans="2:59" ht="20.25" customHeight="1" x14ac:dyDescent="0.2">
      <c r="B35" s="650"/>
      <c r="C35" s="548"/>
      <c r="D35" s="549"/>
      <c r="E35" s="651"/>
      <c r="F35" s="623"/>
      <c r="G35" s="557"/>
      <c r="H35" s="555"/>
      <c r="I35" s="555"/>
      <c r="J35" s="555"/>
      <c r="K35" s="556"/>
      <c r="L35" s="624"/>
      <c r="M35" s="625"/>
      <c r="N35" s="625"/>
      <c r="O35" s="626"/>
      <c r="P35" s="647" t="s">
        <v>348</v>
      </c>
      <c r="Q35" s="648"/>
      <c r="R35" s="649"/>
      <c r="S35" s="89" t="str">
        <f>IF(S34="","",VLOOKUP(S34,'[1]【記載例】シフト記号表（勤務時間帯）'!$C$4:$K$35,9,FALSE))</f>
        <v/>
      </c>
      <c r="T35" s="90" t="str">
        <f>IF(T34="","",VLOOKUP(T34,'[1]【記載例】シフト記号表（勤務時間帯）'!$C$4:$K$35,9,FALSE))</f>
        <v/>
      </c>
      <c r="U35" s="90" t="str">
        <f>IF(U34="","",VLOOKUP(U34,'[1]【記載例】シフト記号表（勤務時間帯）'!$C$4:$K$35,9,FALSE))</f>
        <v/>
      </c>
      <c r="V35" s="90" t="str">
        <f>IF(V34="","",VLOOKUP(V34,'[1]【記載例】シフト記号表（勤務時間帯）'!$C$4:$K$35,9,FALSE))</f>
        <v/>
      </c>
      <c r="W35" s="90" t="str">
        <f>IF(W34="","",VLOOKUP(W34,'[1]【記載例】シフト記号表（勤務時間帯）'!$C$4:$K$35,9,FALSE))</f>
        <v/>
      </c>
      <c r="X35" s="90" t="str">
        <f>IF(X34="","",VLOOKUP(X34,'[1]【記載例】シフト記号表（勤務時間帯）'!$C$4:$K$35,9,FALSE))</f>
        <v/>
      </c>
      <c r="Y35" s="91" t="str">
        <f>IF(Y34="","",VLOOKUP(Y34,'[1]【記載例】シフト記号表（勤務時間帯）'!$C$4:$K$35,9,FALSE))</f>
        <v/>
      </c>
      <c r="Z35" s="89" t="str">
        <f>IF(Z34="","",VLOOKUP(Z34,'[1]【記載例】シフト記号表（勤務時間帯）'!$C$4:$K$35,9,FALSE))</f>
        <v/>
      </c>
      <c r="AA35" s="90" t="str">
        <f>IF(AA34="","",VLOOKUP(AA34,'[1]【記載例】シフト記号表（勤務時間帯）'!$C$4:$K$35,9,FALSE))</f>
        <v/>
      </c>
      <c r="AB35" s="90" t="str">
        <f>IF(AB34="","",VLOOKUP(AB34,'[1]【記載例】シフト記号表（勤務時間帯）'!$C$4:$K$35,9,FALSE))</f>
        <v/>
      </c>
      <c r="AC35" s="90" t="str">
        <f>IF(AC34="","",VLOOKUP(AC34,'[1]【記載例】シフト記号表（勤務時間帯）'!$C$4:$K$35,9,FALSE))</f>
        <v/>
      </c>
      <c r="AD35" s="90" t="str">
        <f>IF(AD34="","",VLOOKUP(AD34,'[1]【記載例】シフト記号表（勤務時間帯）'!$C$4:$K$35,9,FALSE))</f>
        <v/>
      </c>
      <c r="AE35" s="90" t="str">
        <f>IF(AE34="","",VLOOKUP(AE34,'[1]【記載例】シフト記号表（勤務時間帯）'!$C$4:$K$35,9,FALSE))</f>
        <v/>
      </c>
      <c r="AF35" s="91" t="str">
        <f>IF(AF34="","",VLOOKUP(AF34,'[1]【記載例】シフト記号表（勤務時間帯）'!$C$4:$K$35,9,FALSE))</f>
        <v/>
      </c>
      <c r="AG35" s="89" t="str">
        <f>IF(AG34="","",VLOOKUP(AG34,'[1]【記載例】シフト記号表（勤務時間帯）'!$C$4:$K$35,9,FALSE))</f>
        <v/>
      </c>
      <c r="AH35" s="90" t="str">
        <f>IF(AH34="","",VLOOKUP(AH34,'[1]【記載例】シフト記号表（勤務時間帯）'!$C$4:$K$35,9,FALSE))</f>
        <v/>
      </c>
      <c r="AI35" s="90" t="str">
        <f>IF(AI34="","",VLOOKUP(AI34,'[1]【記載例】シフト記号表（勤務時間帯）'!$C$4:$K$35,9,FALSE))</f>
        <v/>
      </c>
      <c r="AJ35" s="90" t="str">
        <f>IF(AJ34="","",VLOOKUP(AJ34,'[1]【記載例】シフト記号表（勤務時間帯）'!$C$4:$K$35,9,FALSE))</f>
        <v/>
      </c>
      <c r="AK35" s="90" t="str">
        <f>IF(AK34="","",VLOOKUP(AK34,'[1]【記載例】シフト記号表（勤務時間帯）'!$C$4:$K$35,9,FALSE))</f>
        <v/>
      </c>
      <c r="AL35" s="90" t="str">
        <f>IF(AL34="","",VLOOKUP(AL34,'[1]【記載例】シフト記号表（勤務時間帯）'!$C$4:$K$35,9,FALSE))</f>
        <v/>
      </c>
      <c r="AM35" s="91" t="str">
        <f>IF(AM34="","",VLOOKUP(AM34,'[1]【記載例】シフト記号表（勤務時間帯）'!$C$4:$K$35,9,FALSE))</f>
        <v/>
      </c>
      <c r="AN35" s="89" t="str">
        <f>IF(AN34="","",VLOOKUP(AN34,'[1]【記載例】シフト記号表（勤務時間帯）'!$C$4:$K$35,9,FALSE))</f>
        <v/>
      </c>
      <c r="AO35" s="90" t="str">
        <f>IF(AO34="","",VLOOKUP(AO34,'[1]【記載例】シフト記号表（勤務時間帯）'!$C$4:$K$35,9,FALSE))</f>
        <v/>
      </c>
      <c r="AP35" s="90" t="str">
        <f>IF(AP34="","",VLOOKUP(AP34,'[1]【記載例】シフト記号表（勤務時間帯）'!$C$4:$K$35,9,FALSE))</f>
        <v/>
      </c>
      <c r="AQ35" s="90" t="str">
        <f>IF(AQ34="","",VLOOKUP(AQ34,'[1]【記載例】シフト記号表（勤務時間帯）'!$C$4:$K$35,9,FALSE))</f>
        <v/>
      </c>
      <c r="AR35" s="90" t="str">
        <f>IF(AR34="","",VLOOKUP(AR34,'[1]【記載例】シフト記号表（勤務時間帯）'!$C$4:$K$35,9,FALSE))</f>
        <v/>
      </c>
      <c r="AS35" s="90" t="str">
        <f>IF(AS34="","",VLOOKUP(AS34,'[1]【記載例】シフト記号表（勤務時間帯）'!$C$4:$K$35,9,FALSE))</f>
        <v/>
      </c>
      <c r="AT35" s="91" t="str">
        <f>IF(AT34="","",VLOOKUP(AT34,'[1]【記載例】シフト記号表（勤務時間帯）'!$C$4:$K$35,9,FALSE))</f>
        <v/>
      </c>
      <c r="AU35" s="89" t="str">
        <f>IF(AU34="","",VLOOKUP(AU34,'[1]【記載例】シフト記号表（勤務時間帯）'!$C$4:$K$35,9,FALSE))</f>
        <v/>
      </c>
      <c r="AV35" s="90" t="str">
        <f>IF(AV34="","",VLOOKUP(AV34,'[1]【記載例】シフト記号表（勤務時間帯）'!$C$4:$K$35,9,FALSE))</f>
        <v/>
      </c>
      <c r="AW35" s="91" t="str">
        <f>IF(AW34="","",VLOOKUP(AW34,'[1]【記載例】シフト記号表（勤務時間帯）'!$C$4:$K$35,9,FALSE))</f>
        <v/>
      </c>
      <c r="AX35" s="606"/>
      <c r="AY35" s="607"/>
      <c r="AZ35" s="610"/>
      <c r="BA35" s="611"/>
      <c r="BB35" s="644"/>
      <c r="BC35" s="645"/>
      <c r="BD35" s="645"/>
      <c r="BE35" s="645"/>
      <c r="BF35" s="645"/>
      <c r="BG35" s="646"/>
    </row>
    <row r="36" spans="2:59" ht="20.25" customHeight="1" x14ac:dyDescent="0.2">
      <c r="B36" s="545">
        <f t="shared" si="17"/>
        <v>11</v>
      </c>
      <c r="C36" s="621"/>
      <c r="D36" s="549"/>
      <c r="E36" s="633"/>
      <c r="F36" s="549"/>
      <c r="G36" s="554"/>
      <c r="H36" s="555"/>
      <c r="I36" s="555"/>
      <c r="J36" s="555"/>
      <c r="K36" s="556"/>
      <c r="L36" s="635"/>
      <c r="M36" s="636"/>
      <c r="N36" s="636"/>
      <c r="O36" s="637"/>
      <c r="P36" s="627" t="s">
        <v>347</v>
      </c>
      <c r="Q36" s="628"/>
      <c r="R36" s="629"/>
      <c r="S36" s="92"/>
      <c r="T36" s="93"/>
      <c r="U36" s="93"/>
      <c r="V36" s="93"/>
      <c r="W36" s="93"/>
      <c r="X36" s="93"/>
      <c r="Y36" s="94"/>
      <c r="Z36" s="92"/>
      <c r="AA36" s="93"/>
      <c r="AB36" s="93"/>
      <c r="AC36" s="93"/>
      <c r="AD36" s="93"/>
      <c r="AE36" s="93"/>
      <c r="AF36" s="94"/>
      <c r="AG36" s="92"/>
      <c r="AH36" s="93"/>
      <c r="AI36" s="93"/>
      <c r="AJ36" s="93"/>
      <c r="AK36" s="93"/>
      <c r="AL36" s="93"/>
      <c r="AM36" s="94"/>
      <c r="AN36" s="92"/>
      <c r="AO36" s="93"/>
      <c r="AP36" s="93"/>
      <c r="AQ36" s="93"/>
      <c r="AR36" s="93"/>
      <c r="AS36" s="93"/>
      <c r="AT36" s="94"/>
      <c r="AU36" s="92"/>
      <c r="AV36" s="93"/>
      <c r="AW36" s="94"/>
      <c r="AX36" s="606">
        <f t="shared" ref="AX36" si="20">IF($BC$3="計画",SUM(S37:AT37),IF($BC$3="実績",SUM(S37:AW37),""))</f>
        <v>0</v>
      </c>
      <c r="AY36" s="607"/>
      <c r="AZ36" s="610">
        <f t="shared" ref="AZ36" si="21">IF($BC$3="計画",AX36/4,IF($BC$3="実績",AX36/($BA$7/7),""))</f>
        <v>0</v>
      </c>
      <c r="BA36" s="611"/>
      <c r="BB36" s="630"/>
      <c r="BC36" s="631"/>
      <c r="BD36" s="631"/>
      <c r="BE36" s="631"/>
      <c r="BF36" s="631"/>
      <c r="BG36" s="632"/>
    </row>
    <row r="37" spans="2:59" ht="20.25" customHeight="1" x14ac:dyDescent="0.2">
      <c r="B37" s="650"/>
      <c r="C37" s="548"/>
      <c r="D37" s="549"/>
      <c r="E37" s="651"/>
      <c r="F37" s="623"/>
      <c r="G37" s="557"/>
      <c r="H37" s="555"/>
      <c r="I37" s="555"/>
      <c r="J37" s="555"/>
      <c r="K37" s="556"/>
      <c r="L37" s="624"/>
      <c r="M37" s="625"/>
      <c r="N37" s="625"/>
      <c r="O37" s="626"/>
      <c r="P37" s="647" t="s">
        <v>348</v>
      </c>
      <c r="Q37" s="648"/>
      <c r="R37" s="649"/>
      <c r="S37" s="89" t="str">
        <f>IF(S36="","",VLOOKUP(S36,'[1]【記載例】シフト記号表（勤務時間帯）'!$C$4:$K$35,9,FALSE))</f>
        <v/>
      </c>
      <c r="T37" s="90" t="str">
        <f>IF(T36="","",VLOOKUP(T36,'[1]【記載例】シフト記号表（勤務時間帯）'!$C$4:$K$35,9,FALSE))</f>
        <v/>
      </c>
      <c r="U37" s="90" t="str">
        <f>IF(U36="","",VLOOKUP(U36,'[1]【記載例】シフト記号表（勤務時間帯）'!$C$4:$K$35,9,FALSE))</f>
        <v/>
      </c>
      <c r="V37" s="90" t="str">
        <f>IF(V36="","",VLOOKUP(V36,'[1]【記載例】シフト記号表（勤務時間帯）'!$C$4:$K$35,9,FALSE))</f>
        <v/>
      </c>
      <c r="W37" s="90" t="str">
        <f>IF(W36="","",VLOOKUP(W36,'[1]【記載例】シフト記号表（勤務時間帯）'!$C$4:$K$35,9,FALSE))</f>
        <v/>
      </c>
      <c r="X37" s="90" t="str">
        <f>IF(X36="","",VLOOKUP(X36,'[1]【記載例】シフト記号表（勤務時間帯）'!$C$4:$K$35,9,FALSE))</f>
        <v/>
      </c>
      <c r="Y37" s="91" t="str">
        <f>IF(Y36="","",VLOOKUP(Y36,'[1]【記載例】シフト記号表（勤務時間帯）'!$C$4:$K$35,9,FALSE))</f>
        <v/>
      </c>
      <c r="Z37" s="89" t="str">
        <f>IF(Z36="","",VLOOKUP(Z36,'[1]【記載例】シフト記号表（勤務時間帯）'!$C$4:$K$35,9,FALSE))</f>
        <v/>
      </c>
      <c r="AA37" s="90" t="str">
        <f>IF(AA36="","",VLOOKUP(AA36,'[1]【記載例】シフト記号表（勤務時間帯）'!$C$4:$K$35,9,FALSE))</f>
        <v/>
      </c>
      <c r="AB37" s="90" t="str">
        <f>IF(AB36="","",VLOOKUP(AB36,'[1]【記載例】シフト記号表（勤務時間帯）'!$C$4:$K$35,9,FALSE))</f>
        <v/>
      </c>
      <c r="AC37" s="90" t="str">
        <f>IF(AC36="","",VLOOKUP(AC36,'[1]【記載例】シフト記号表（勤務時間帯）'!$C$4:$K$35,9,FALSE))</f>
        <v/>
      </c>
      <c r="AD37" s="90" t="str">
        <f>IF(AD36="","",VLOOKUP(AD36,'[1]【記載例】シフト記号表（勤務時間帯）'!$C$4:$K$35,9,FALSE))</f>
        <v/>
      </c>
      <c r="AE37" s="90" t="str">
        <f>IF(AE36="","",VLOOKUP(AE36,'[1]【記載例】シフト記号表（勤務時間帯）'!$C$4:$K$35,9,FALSE))</f>
        <v/>
      </c>
      <c r="AF37" s="91" t="str">
        <f>IF(AF36="","",VLOOKUP(AF36,'[1]【記載例】シフト記号表（勤務時間帯）'!$C$4:$K$35,9,FALSE))</f>
        <v/>
      </c>
      <c r="AG37" s="89" t="str">
        <f>IF(AG36="","",VLOOKUP(AG36,'[1]【記載例】シフト記号表（勤務時間帯）'!$C$4:$K$35,9,FALSE))</f>
        <v/>
      </c>
      <c r="AH37" s="90" t="str">
        <f>IF(AH36="","",VLOOKUP(AH36,'[1]【記載例】シフト記号表（勤務時間帯）'!$C$4:$K$35,9,FALSE))</f>
        <v/>
      </c>
      <c r="AI37" s="90" t="str">
        <f>IF(AI36="","",VLOOKUP(AI36,'[1]【記載例】シフト記号表（勤務時間帯）'!$C$4:$K$35,9,FALSE))</f>
        <v/>
      </c>
      <c r="AJ37" s="90" t="str">
        <f>IF(AJ36="","",VLOOKUP(AJ36,'[1]【記載例】シフト記号表（勤務時間帯）'!$C$4:$K$35,9,FALSE))</f>
        <v/>
      </c>
      <c r="AK37" s="90" t="str">
        <f>IF(AK36="","",VLOOKUP(AK36,'[1]【記載例】シフト記号表（勤務時間帯）'!$C$4:$K$35,9,FALSE))</f>
        <v/>
      </c>
      <c r="AL37" s="90" t="str">
        <f>IF(AL36="","",VLOOKUP(AL36,'[1]【記載例】シフト記号表（勤務時間帯）'!$C$4:$K$35,9,FALSE))</f>
        <v/>
      </c>
      <c r="AM37" s="91" t="str">
        <f>IF(AM36="","",VLOOKUP(AM36,'[1]【記載例】シフト記号表（勤務時間帯）'!$C$4:$K$35,9,FALSE))</f>
        <v/>
      </c>
      <c r="AN37" s="89" t="str">
        <f>IF(AN36="","",VLOOKUP(AN36,'[1]【記載例】シフト記号表（勤務時間帯）'!$C$4:$K$35,9,FALSE))</f>
        <v/>
      </c>
      <c r="AO37" s="90" t="str">
        <f>IF(AO36="","",VLOOKUP(AO36,'[1]【記載例】シフト記号表（勤務時間帯）'!$C$4:$K$35,9,FALSE))</f>
        <v/>
      </c>
      <c r="AP37" s="90" t="str">
        <f>IF(AP36="","",VLOOKUP(AP36,'[1]【記載例】シフト記号表（勤務時間帯）'!$C$4:$K$35,9,FALSE))</f>
        <v/>
      </c>
      <c r="AQ37" s="90" t="str">
        <f>IF(AQ36="","",VLOOKUP(AQ36,'[1]【記載例】シフト記号表（勤務時間帯）'!$C$4:$K$35,9,FALSE))</f>
        <v/>
      </c>
      <c r="AR37" s="90" t="str">
        <f>IF(AR36="","",VLOOKUP(AR36,'[1]【記載例】シフト記号表（勤務時間帯）'!$C$4:$K$35,9,FALSE))</f>
        <v/>
      </c>
      <c r="AS37" s="90" t="str">
        <f>IF(AS36="","",VLOOKUP(AS36,'[1]【記載例】シフト記号表（勤務時間帯）'!$C$4:$K$35,9,FALSE))</f>
        <v/>
      </c>
      <c r="AT37" s="91" t="str">
        <f>IF(AT36="","",VLOOKUP(AT36,'[1]【記載例】シフト記号表（勤務時間帯）'!$C$4:$K$35,9,FALSE))</f>
        <v/>
      </c>
      <c r="AU37" s="89" t="str">
        <f>IF(AU36="","",VLOOKUP(AU36,'[1]【記載例】シフト記号表（勤務時間帯）'!$C$4:$K$35,9,FALSE))</f>
        <v/>
      </c>
      <c r="AV37" s="90" t="str">
        <f>IF(AV36="","",VLOOKUP(AV36,'[1]【記載例】シフト記号表（勤務時間帯）'!$C$4:$K$35,9,FALSE))</f>
        <v/>
      </c>
      <c r="AW37" s="91" t="str">
        <f>IF(AW36="","",VLOOKUP(AW36,'[1]【記載例】シフト記号表（勤務時間帯）'!$C$4:$K$35,9,FALSE))</f>
        <v/>
      </c>
      <c r="AX37" s="606"/>
      <c r="AY37" s="607"/>
      <c r="AZ37" s="610"/>
      <c r="BA37" s="611"/>
      <c r="BB37" s="644"/>
      <c r="BC37" s="645"/>
      <c r="BD37" s="645"/>
      <c r="BE37" s="645"/>
      <c r="BF37" s="645"/>
      <c r="BG37" s="646"/>
    </row>
    <row r="38" spans="2:59" ht="20.25" customHeight="1" x14ac:dyDescent="0.2">
      <c r="B38" s="545">
        <f>B36+1</f>
        <v>12</v>
      </c>
      <c r="C38" s="621"/>
      <c r="D38" s="549"/>
      <c r="E38" s="633"/>
      <c r="F38" s="549"/>
      <c r="G38" s="554"/>
      <c r="H38" s="555"/>
      <c r="I38" s="555"/>
      <c r="J38" s="555"/>
      <c r="K38" s="556"/>
      <c r="L38" s="635"/>
      <c r="M38" s="636"/>
      <c r="N38" s="636"/>
      <c r="O38" s="637"/>
      <c r="P38" s="627" t="s">
        <v>347</v>
      </c>
      <c r="Q38" s="628"/>
      <c r="R38" s="629"/>
      <c r="S38" s="92"/>
      <c r="T38" s="93"/>
      <c r="U38" s="93"/>
      <c r="V38" s="93"/>
      <c r="W38" s="93"/>
      <c r="X38" s="93"/>
      <c r="Y38" s="94"/>
      <c r="Z38" s="92"/>
      <c r="AA38" s="93"/>
      <c r="AB38" s="93"/>
      <c r="AC38" s="93"/>
      <c r="AD38" s="93"/>
      <c r="AE38" s="93"/>
      <c r="AF38" s="94"/>
      <c r="AG38" s="92"/>
      <c r="AH38" s="93"/>
      <c r="AI38" s="93"/>
      <c r="AJ38" s="93"/>
      <c r="AK38" s="93"/>
      <c r="AL38" s="93"/>
      <c r="AM38" s="94"/>
      <c r="AN38" s="92"/>
      <c r="AO38" s="93"/>
      <c r="AP38" s="93"/>
      <c r="AQ38" s="93"/>
      <c r="AR38" s="93"/>
      <c r="AS38" s="93"/>
      <c r="AT38" s="94"/>
      <c r="AU38" s="92"/>
      <c r="AV38" s="93"/>
      <c r="AW38" s="94"/>
      <c r="AX38" s="606">
        <f t="shared" ref="AX38" si="22">IF($BC$3="計画",SUM(S39:AT39),IF($BC$3="実績",SUM(S39:AW39),""))</f>
        <v>0</v>
      </c>
      <c r="AY38" s="607"/>
      <c r="AZ38" s="610">
        <f t="shared" ref="AZ38" si="23">IF($BC$3="計画",AX38/4,IF($BC$3="実績",AX38/($BA$7/7),""))</f>
        <v>0</v>
      </c>
      <c r="BA38" s="611"/>
      <c r="BB38" s="630"/>
      <c r="BC38" s="631"/>
      <c r="BD38" s="631"/>
      <c r="BE38" s="631"/>
      <c r="BF38" s="631"/>
      <c r="BG38" s="632"/>
    </row>
    <row r="39" spans="2:59" ht="20.25" customHeight="1" x14ac:dyDescent="0.2">
      <c r="B39" s="650"/>
      <c r="C39" s="548"/>
      <c r="D39" s="549"/>
      <c r="E39" s="651"/>
      <c r="F39" s="623"/>
      <c r="G39" s="557"/>
      <c r="H39" s="555"/>
      <c r="I39" s="555"/>
      <c r="J39" s="555"/>
      <c r="K39" s="556"/>
      <c r="L39" s="624"/>
      <c r="M39" s="625"/>
      <c r="N39" s="625"/>
      <c r="O39" s="626"/>
      <c r="P39" s="647" t="s">
        <v>348</v>
      </c>
      <c r="Q39" s="648"/>
      <c r="R39" s="649"/>
      <c r="S39" s="89" t="str">
        <f>IF(S38="","",VLOOKUP(S38,'[1]【記載例】シフト記号表（勤務時間帯）'!$C$4:$K$35,9,FALSE))</f>
        <v/>
      </c>
      <c r="T39" s="90" t="str">
        <f>IF(T38="","",VLOOKUP(T38,'[1]【記載例】シフト記号表（勤務時間帯）'!$C$4:$K$35,9,FALSE))</f>
        <v/>
      </c>
      <c r="U39" s="90" t="str">
        <f>IF(U38="","",VLOOKUP(U38,'[1]【記載例】シフト記号表（勤務時間帯）'!$C$4:$K$35,9,FALSE))</f>
        <v/>
      </c>
      <c r="V39" s="90" t="str">
        <f>IF(V38="","",VLOOKUP(V38,'[1]【記載例】シフト記号表（勤務時間帯）'!$C$4:$K$35,9,FALSE))</f>
        <v/>
      </c>
      <c r="W39" s="90" t="str">
        <f>IF(W38="","",VLOOKUP(W38,'[1]【記載例】シフト記号表（勤務時間帯）'!$C$4:$K$35,9,FALSE))</f>
        <v/>
      </c>
      <c r="X39" s="90" t="str">
        <f>IF(X38="","",VLOOKUP(X38,'[1]【記載例】シフト記号表（勤務時間帯）'!$C$4:$K$35,9,FALSE))</f>
        <v/>
      </c>
      <c r="Y39" s="91" t="str">
        <f>IF(Y38="","",VLOOKUP(Y38,'[1]【記載例】シフト記号表（勤務時間帯）'!$C$4:$K$35,9,FALSE))</f>
        <v/>
      </c>
      <c r="Z39" s="89" t="str">
        <f>IF(Z38="","",VLOOKUP(Z38,'[1]【記載例】シフト記号表（勤務時間帯）'!$C$4:$K$35,9,FALSE))</f>
        <v/>
      </c>
      <c r="AA39" s="90" t="str">
        <f>IF(AA38="","",VLOOKUP(AA38,'[1]【記載例】シフト記号表（勤務時間帯）'!$C$4:$K$35,9,FALSE))</f>
        <v/>
      </c>
      <c r="AB39" s="90" t="str">
        <f>IF(AB38="","",VLOOKUP(AB38,'[1]【記載例】シフト記号表（勤務時間帯）'!$C$4:$K$35,9,FALSE))</f>
        <v/>
      </c>
      <c r="AC39" s="90" t="str">
        <f>IF(AC38="","",VLOOKUP(AC38,'[1]【記載例】シフト記号表（勤務時間帯）'!$C$4:$K$35,9,FALSE))</f>
        <v/>
      </c>
      <c r="AD39" s="90" t="str">
        <f>IF(AD38="","",VLOOKUP(AD38,'[1]【記載例】シフト記号表（勤務時間帯）'!$C$4:$K$35,9,FALSE))</f>
        <v/>
      </c>
      <c r="AE39" s="90" t="str">
        <f>IF(AE38="","",VLOOKUP(AE38,'[1]【記載例】シフト記号表（勤務時間帯）'!$C$4:$K$35,9,FALSE))</f>
        <v/>
      </c>
      <c r="AF39" s="91" t="str">
        <f>IF(AF38="","",VLOOKUP(AF38,'[1]【記載例】シフト記号表（勤務時間帯）'!$C$4:$K$35,9,FALSE))</f>
        <v/>
      </c>
      <c r="AG39" s="89" t="str">
        <f>IF(AG38="","",VLOOKUP(AG38,'[1]【記載例】シフト記号表（勤務時間帯）'!$C$4:$K$35,9,FALSE))</f>
        <v/>
      </c>
      <c r="AH39" s="90" t="str">
        <f>IF(AH38="","",VLOOKUP(AH38,'[1]【記載例】シフト記号表（勤務時間帯）'!$C$4:$K$35,9,FALSE))</f>
        <v/>
      </c>
      <c r="AI39" s="90" t="str">
        <f>IF(AI38="","",VLOOKUP(AI38,'[1]【記載例】シフト記号表（勤務時間帯）'!$C$4:$K$35,9,FALSE))</f>
        <v/>
      </c>
      <c r="AJ39" s="90" t="str">
        <f>IF(AJ38="","",VLOOKUP(AJ38,'[1]【記載例】シフト記号表（勤務時間帯）'!$C$4:$K$35,9,FALSE))</f>
        <v/>
      </c>
      <c r="AK39" s="90" t="str">
        <f>IF(AK38="","",VLOOKUP(AK38,'[1]【記載例】シフト記号表（勤務時間帯）'!$C$4:$K$35,9,FALSE))</f>
        <v/>
      </c>
      <c r="AL39" s="90" t="str">
        <f>IF(AL38="","",VLOOKUP(AL38,'[1]【記載例】シフト記号表（勤務時間帯）'!$C$4:$K$35,9,FALSE))</f>
        <v/>
      </c>
      <c r="AM39" s="91" t="str">
        <f>IF(AM38="","",VLOOKUP(AM38,'[1]【記載例】シフト記号表（勤務時間帯）'!$C$4:$K$35,9,FALSE))</f>
        <v/>
      </c>
      <c r="AN39" s="89" t="str">
        <f>IF(AN38="","",VLOOKUP(AN38,'[1]【記載例】シフト記号表（勤務時間帯）'!$C$4:$K$35,9,FALSE))</f>
        <v/>
      </c>
      <c r="AO39" s="90" t="str">
        <f>IF(AO38="","",VLOOKUP(AO38,'[1]【記載例】シフト記号表（勤務時間帯）'!$C$4:$K$35,9,FALSE))</f>
        <v/>
      </c>
      <c r="AP39" s="90" t="str">
        <f>IF(AP38="","",VLOOKUP(AP38,'[1]【記載例】シフト記号表（勤務時間帯）'!$C$4:$K$35,9,FALSE))</f>
        <v/>
      </c>
      <c r="AQ39" s="90" t="str">
        <f>IF(AQ38="","",VLOOKUP(AQ38,'[1]【記載例】シフト記号表（勤務時間帯）'!$C$4:$K$35,9,FALSE))</f>
        <v/>
      </c>
      <c r="AR39" s="90" t="str">
        <f>IF(AR38="","",VLOOKUP(AR38,'[1]【記載例】シフト記号表（勤務時間帯）'!$C$4:$K$35,9,FALSE))</f>
        <v/>
      </c>
      <c r="AS39" s="90" t="str">
        <f>IF(AS38="","",VLOOKUP(AS38,'[1]【記載例】シフト記号表（勤務時間帯）'!$C$4:$K$35,9,FALSE))</f>
        <v/>
      </c>
      <c r="AT39" s="91" t="str">
        <f>IF(AT38="","",VLOOKUP(AT38,'[1]【記載例】シフト記号表（勤務時間帯）'!$C$4:$K$35,9,FALSE))</f>
        <v/>
      </c>
      <c r="AU39" s="89" t="str">
        <f>IF(AU38="","",VLOOKUP(AU38,'[1]【記載例】シフト記号表（勤務時間帯）'!$C$4:$K$35,9,FALSE))</f>
        <v/>
      </c>
      <c r="AV39" s="90" t="str">
        <f>IF(AV38="","",VLOOKUP(AV38,'[1]【記載例】シフト記号表（勤務時間帯）'!$C$4:$K$35,9,FALSE))</f>
        <v/>
      </c>
      <c r="AW39" s="91" t="str">
        <f>IF(AW38="","",VLOOKUP(AW38,'[1]【記載例】シフト記号表（勤務時間帯）'!$C$4:$K$35,9,FALSE))</f>
        <v/>
      </c>
      <c r="AX39" s="606"/>
      <c r="AY39" s="607"/>
      <c r="AZ39" s="610"/>
      <c r="BA39" s="611"/>
      <c r="BB39" s="644"/>
      <c r="BC39" s="645"/>
      <c r="BD39" s="645"/>
      <c r="BE39" s="645"/>
      <c r="BF39" s="645"/>
      <c r="BG39" s="646"/>
    </row>
    <row r="40" spans="2:59" ht="20.25" customHeight="1" x14ac:dyDescent="0.2">
      <c r="B40" s="545">
        <f>B38+1</f>
        <v>13</v>
      </c>
      <c r="C40" s="621"/>
      <c r="D40" s="549"/>
      <c r="E40" s="633"/>
      <c r="F40" s="549"/>
      <c r="G40" s="554"/>
      <c r="H40" s="555"/>
      <c r="I40" s="555"/>
      <c r="J40" s="555"/>
      <c r="K40" s="556"/>
      <c r="L40" s="635"/>
      <c r="M40" s="636"/>
      <c r="N40" s="636"/>
      <c r="O40" s="637"/>
      <c r="P40" s="627" t="s">
        <v>347</v>
      </c>
      <c r="Q40" s="628"/>
      <c r="R40" s="629"/>
      <c r="S40" s="92"/>
      <c r="T40" s="93"/>
      <c r="U40" s="93"/>
      <c r="V40" s="93"/>
      <c r="W40" s="93"/>
      <c r="X40" s="93"/>
      <c r="Y40" s="94"/>
      <c r="Z40" s="92"/>
      <c r="AA40" s="93"/>
      <c r="AB40" s="93"/>
      <c r="AC40" s="93"/>
      <c r="AD40" s="93"/>
      <c r="AE40" s="93"/>
      <c r="AF40" s="94"/>
      <c r="AG40" s="92"/>
      <c r="AH40" s="93"/>
      <c r="AI40" s="93"/>
      <c r="AJ40" s="93"/>
      <c r="AK40" s="93"/>
      <c r="AL40" s="93"/>
      <c r="AM40" s="94"/>
      <c r="AN40" s="92"/>
      <c r="AO40" s="93"/>
      <c r="AP40" s="93"/>
      <c r="AQ40" s="93"/>
      <c r="AR40" s="93"/>
      <c r="AS40" s="93"/>
      <c r="AT40" s="94"/>
      <c r="AU40" s="92"/>
      <c r="AV40" s="93"/>
      <c r="AW40" s="94"/>
      <c r="AX40" s="606">
        <f t="shared" ref="AX40" si="24">IF($BC$3="計画",SUM(S41:AT41),IF($BC$3="実績",SUM(S41:AW41),""))</f>
        <v>0</v>
      </c>
      <c r="AY40" s="607"/>
      <c r="AZ40" s="610">
        <f t="shared" ref="AZ40" si="25">IF($BC$3="計画",AX40/4,IF($BC$3="実績",AX40/($BA$7/7),""))</f>
        <v>0</v>
      </c>
      <c r="BA40" s="611"/>
      <c r="BB40" s="630"/>
      <c r="BC40" s="631"/>
      <c r="BD40" s="631"/>
      <c r="BE40" s="631"/>
      <c r="BF40" s="631"/>
      <c r="BG40" s="632"/>
    </row>
    <row r="41" spans="2:59" ht="20.25" customHeight="1" x14ac:dyDescent="0.2">
      <c r="B41" s="650"/>
      <c r="C41" s="548"/>
      <c r="D41" s="549"/>
      <c r="E41" s="651"/>
      <c r="F41" s="623"/>
      <c r="G41" s="557"/>
      <c r="H41" s="555"/>
      <c r="I41" s="555"/>
      <c r="J41" s="555"/>
      <c r="K41" s="556"/>
      <c r="L41" s="624"/>
      <c r="M41" s="625"/>
      <c r="N41" s="625"/>
      <c r="O41" s="626"/>
      <c r="P41" s="647" t="s">
        <v>348</v>
      </c>
      <c r="Q41" s="648"/>
      <c r="R41" s="649"/>
      <c r="S41" s="89" t="str">
        <f>IF(S40="","",VLOOKUP(S40,'[1]【記載例】シフト記号表（勤務時間帯）'!$C$4:$K$35,9,FALSE))</f>
        <v/>
      </c>
      <c r="T41" s="90" t="str">
        <f>IF(T40="","",VLOOKUP(T40,'[1]【記載例】シフト記号表（勤務時間帯）'!$C$4:$K$35,9,FALSE))</f>
        <v/>
      </c>
      <c r="U41" s="90" t="str">
        <f>IF(U40="","",VLOOKUP(U40,'[1]【記載例】シフト記号表（勤務時間帯）'!$C$4:$K$35,9,FALSE))</f>
        <v/>
      </c>
      <c r="V41" s="90" t="str">
        <f>IF(V40="","",VLOOKUP(V40,'[1]【記載例】シフト記号表（勤務時間帯）'!$C$4:$K$35,9,FALSE))</f>
        <v/>
      </c>
      <c r="W41" s="90" t="str">
        <f>IF(W40="","",VLOOKUP(W40,'[1]【記載例】シフト記号表（勤務時間帯）'!$C$4:$K$35,9,FALSE))</f>
        <v/>
      </c>
      <c r="X41" s="90" t="str">
        <f>IF(X40="","",VLOOKUP(X40,'[1]【記載例】シフト記号表（勤務時間帯）'!$C$4:$K$35,9,FALSE))</f>
        <v/>
      </c>
      <c r="Y41" s="91" t="str">
        <f>IF(Y40="","",VLOOKUP(Y40,'[1]【記載例】シフト記号表（勤務時間帯）'!$C$4:$K$35,9,FALSE))</f>
        <v/>
      </c>
      <c r="Z41" s="89" t="str">
        <f>IF(Z40="","",VLOOKUP(Z40,'[1]【記載例】シフト記号表（勤務時間帯）'!$C$4:$K$35,9,FALSE))</f>
        <v/>
      </c>
      <c r="AA41" s="90" t="str">
        <f>IF(AA40="","",VLOOKUP(AA40,'[1]【記載例】シフト記号表（勤務時間帯）'!$C$4:$K$35,9,FALSE))</f>
        <v/>
      </c>
      <c r="AB41" s="90" t="str">
        <f>IF(AB40="","",VLOOKUP(AB40,'[1]【記載例】シフト記号表（勤務時間帯）'!$C$4:$K$35,9,FALSE))</f>
        <v/>
      </c>
      <c r="AC41" s="90" t="str">
        <f>IF(AC40="","",VLOOKUP(AC40,'[1]【記載例】シフト記号表（勤務時間帯）'!$C$4:$K$35,9,FALSE))</f>
        <v/>
      </c>
      <c r="AD41" s="90" t="str">
        <f>IF(AD40="","",VLOOKUP(AD40,'[1]【記載例】シフト記号表（勤務時間帯）'!$C$4:$K$35,9,FALSE))</f>
        <v/>
      </c>
      <c r="AE41" s="90" t="str">
        <f>IF(AE40="","",VLOOKUP(AE40,'[1]【記載例】シフト記号表（勤務時間帯）'!$C$4:$K$35,9,FALSE))</f>
        <v/>
      </c>
      <c r="AF41" s="91" t="str">
        <f>IF(AF40="","",VLOOKUP(AF40,'[1]【記載例】シフト記号表（勤務時間帯）'!$C$4:$K$35,9,FALSE))</f>
        <v/>
      </c>
      <c r="AG41" s="89" t="str">
        <f>IF(AG40="","",VLOOKUP(AG40,'[1]【記載例】シフト記号表（勤務時間帯）'!$C$4:$K$35,9,FALSE))</f>
        <v/>
      </c>
      <c r="AH41" s="90" t="str">
        <f>IF(AH40="","",VLOOKUP(AH40,'[1]【記載例】シフト記号表（勤務時間帯）'!$C$4:$K$35,9,FALSE))</f>
        <v/>
      </c>
      <c r="AI41" s="90" t="str">
        <f>IF(AI40="","",VLOOKUP(AI40,'[1]【記載例】シフト記号表（勤務時間帯）'!$C$4:$K$35,9,FALSE))</f>
        <v/>
      </c>
      <c r="AJ41" s="90" t="str">
        <f>IF(AJ40="","",VLOOKUP(AJ40,'[1]【記載例】シフト記号表（勤務時間帯）'!$C$4:$K$35,9,FALSE))</f>
        <v/>
      </c>
      <c r="AK41" s="90" t="str">
        <f>IF(AK40="","",VLOOKUP(AK40,'[1]【記載例】シフト記号表（勤務時間帯）'!$C$4:$K$35,9,FALSE))</f>
        <v/>
      </c>
      <c r="AL41" s="90" t="str">
        <f>IF(AL40="","",VLOOKUP(AL40,'[1]【記載例】シフト記号表（勤務時間帯）'!$C$4:$K$35,9,FALSE))</f>
        <v/>
      </c>
      <c r="AM41" s="91" t="str">
        <f>IF(AM40="","",VLOOKUP(AM40,'[1]【記載例】シフト記号表（勤務時間帯）'!$C$4:$K$35,9,FALSE))</f>
        <v/>
      </c>
      <c r="AN41" s="89" t="str">
        <f>IF(AN40="","",VLOOKUP(AN40,'[1]【記載例】シフト記号表（勤務時間帯）'!$C$4:$K$35,9,FALSE))</f>
        <v/>
      </c>
      <c r="AO41" s="90" t="str">
        <f>IF(AO40="","",VLOOKUP(AO40,'[1]【記載例】シフト記号表（勤務時間帯）'!$C$4:$K$35,9,FALSE))</f>
        <v/>
      </c>
      <c r="AP41" s="90" t="str">
        <f>IF(AP40="","",VLOOKUP(AP40,'[1]【記載例】シフト記号表（勤務時間帯）'!$C$4:$K$35,9,FALSE))</f>
        <v/>
      </c>
      <c r="AQ41" s="90" t="str">
        <f>IF(AQ40="","",VLOOKUP(AQ40,'[1]【記載例】シフト記号表（勤務時間帯）'!$C$4:$K$35,9,FALSE))</f>
        <v/>
      </c>
      <c r="AR41" s="90" t="str">
        <f>IF(AR40="","",VLOOKUP(AR40,'[1]【記載例】シフト記号表（勤務時間帯）'!$C$4:$K$35,9,FALSE))</f>
        <v/>
      </c>
      <c r="AS41" s="90" t="str">
        <f>IF(AS40="","",VLOOKUP(AS40,'[1]【記載例】シフト記号表（勤務時間帯）'!$C$4:$K$35,9,FALSE))</f>
        <v/>
      </c>
      <c r="AT41" s="91" t="str">
        <f>IF(AT40="","",VLOOKUP(AT40,'[1]【記載例】シフト記号表（勤務時間帯）'!$C$4:$K$35,9,FALSE))</f>
        <v/>
      </c>
      <c r="AU41" s="89" t="str">
        <f>IF(AU40="","",VLOOKUP(AU40,'[1]【記載例】シフト記号表（勤務時間帯）'!$C$4:$K$35,9,FALSE))</f>
        <v/>
      </c>
      <c r="AV41" s="90" t="str">
        <f>IF(AV40="","",VLOOKUP(AV40,'[1]【記載例】シフト記号表（勤務時間帯）'!$C$4:$K$35,9,FALSE))</f>
        <v/>
      </c>
      <c r="AW41" s="91" t="str">
        <f>IF(AW40="","",VLOOKUP(AW40,'[1]【記載例】シフト記号表（勤務時間帯）'!$C$4:$K$35,9,FALSE))</f>
        <v/>
      </c>
      <c r="AX41" s="606"/>
      <c r="AY41" s="607"/>
      <c r="AZ41" s="610"/>
      <c r="BA41" s="611"/>
      <c r="BB41" s="644"/>
      <c r="BC41" s="645"/>
      <c r="BD41" s="645"/>
      <c r="BE41" s="645"/>
      <c r="BF41" s="645"/>
      <c r="BG41" s="646"/>
    </row>
    <row r="42" spans="2:59" ht="20.25" customHeight="1" x14ac:dyDescent="0.2">
      <c r="B42" s="545">
        <f>B40+1</f>
        <v>14</v>
      </c>
      <c r="C42" s="621"/>
      <c r="D42" s="549"/>
      <c r="E42" s="633"/>
      <c r="F42" s="549"/>
      <c r="G42" s="554"/>
      <c r="H42" s="555"/>
      <c r="I42" s="555"/>
      <c r="J42" s="555"/>
      <c r="K42" s="556"/>
      <c r="L42" s="635"/>
      <c r="M42" s="636"/>
      <c r="N42" s="636"/>
      <c r="O42" s="637"/>
      <c r="P42" s="627" t="s">
        <v>347</v>
      </c>
      <c r="Q42" s="628"/>
      <c r="R42" s="629"/>
      <c r="S42" s="92"/>
      <c r="T42" s="93"/>
      <c r="U42" s="93"/>
      <c r="V42" s="93"/>
      <c r="W42" s="93"/>
      <c r="X42" s="93"/>
      <c r="Y42" s="94"/>
      <c r="Z42" s="92"/>
      <c r="AA42" s="93"/>
      <c r="AB42" s="93"/>
      <c r="AC42" s="93"/>
      <c r="AD42" s="93"/>
      <c r="AE42" s="93"/>
      <c r="AF42" s="94"/>
      <c r="AG42" s="92"/>
      <c r="AH42" s="93"/>
      <c r="AI42" s="93"/>
      <c r="AJ42" s="93"/>
      <c r="AK42" s="93"/>
      <c r="AL42" s="93"/>
      <c r="AM42" s="94"/>
      <c r="AN42" s="92"/>
      <c r="AO42" s="93"/>
      <c r="AP42" s="93"/>
      <c r="AQ42" s="93"/>
      <c r="AR42" s="93"/>
      <c r="AS42" s="93"/>
      <c r="AT42" s="94"/>
      <c r="AU42" s="92"/>
      <c r="AV42" s="93"/>
      <c r="AW42" s="94"/>
      <c r="AX42" s="606">
        <f t="shared" ref="AX42" si="26">IF($BC$3="計画",SUM(S43:AT43),IF($BC$3="実績",SUM(S43:AW43),""))</f>
        <v>0</v>
      </c>
      <c r="AY42" s="607"/>
      <c r="AZ42" s="610">
        <f t="shared" ref="AZ42" si="27">IF($BC$3="計画",AX42/4,IF($BC$3="実績",AX42/($BA$7/7),""))</f>
        <v>0</v>
      </c>
      <c r="BA42" s="611"/>
      <c r="BB42" s="630"/>
      <c r="BC42" s="631"/>
      <c r="BD42" s="631"/>
      <c r="BE42" s="631"/>
      <c r="BF42" s="631"/>
      <c r="BG42" s="632"/>
    </row>
    <row r="43" spans="2:59" ht="20.25" customHeight="1" x14ac:dyDescent="0.2">
      <c r="B43" s="650"/>
      <c r="C43" s="548"/>
      <c r="D43" s="549"/>
      <c r="E43" s="651"/>
      <c r="F43" s="623"/>
      <c r="G43" s="557"/>
      <c r="H43" s="555"/>
      <c r="I43" s="555"/>
      <c r="J43" s="555"/>
      <c r="K43" s="556"/>
      <c r="L43" s="624"/>
      <c r="M43" s="625"/>
      <c r="N43" s="625"/>
      <c r="O43" s="626"/>
      <c r="P43" s="647" t="s">
        <v>348</v>
      </c>
      <c r="Q43" s="648"/>
      <c r="R43" s="649"/>
      <c r="S43" s="89" t="str">
        <f>IF(S42="","",VLOOKUP(S42,'[1]【記載例】シフト記号表（勤務時間帯）'!$C$4:$K$35,9,FALSE))</f>
        <v/>
      </c>
      <c r="T43" s="90" t="str">
        <f>IF(T42="","",VLOOKUP(T42,'[1]【記載例】シフト記号表（勤務時間帯）'!$C$4:$K$35,9,FALSE))</f>
        <v/>
      </c>
      <c r="U43" s="90" t="str">
        <f>IF(U42="","",VLOOKUP(U42,'[1]【記載例】シフト記号表（勤務時間帯）'!$C$4:$K$35,9,FALSE))</f>
        <v/>
      </c>
      <c r="V43" s="90" t="str">
        <f>IF(V42="","",VLOOKUP(V42,'[1]【記載例】シフト記号表（勤務時間帯）'!$C$4:$K$35,9,FALSE))</f>
        <v/>
      </c>
      <c r="W43" s="90" t="str">
        <f>IF(W42="","",VLOOKUP(W42,'[1]【記載例】シフト記号表（勤務時間帯）'!$C$4:$K$35,9,FALSE))</f>
        <v/>
      </c>
      <c r="X43" s="90" t="str">
        <f>IF(X42="","",VLOOKUP(X42,'[1]【記載例】シフト記号表（勤務時間帯）'!$C$4:$K$35,9,FALSE))</f>
        <v/>
      </c>
      <c r="Y43" s="91" t="str">
        <f>IF(Y42="","",VLOOKUP(Y42,'[1]【記載例】シフト記号表（勤務時間帯）'!$C$4:$K$35,9,FALSE))</f>
        <v/>
      </c>
      <c r="Z43" s="89" t="str">
        <f>IF(Z42="","",VLOOKUP(Z42,'[1]【記載例】シフト記号表（勤務時間帯）'!$C$4:$K$35,9,FALSE))</f>
        <v/>
      </c>
      <c r="AA43" s="90" t="str">
        <f>IF(AA42="","",VLOOKUP(AA42,'[1]【記載例】シフト記号表（勤務時間帯）'!$C$4:$K$35,9,FALSE))</f>
        <v/>
      </c>
      <c r="AB43" s="90" t="str">
        <f>IF(AB42="","",VLOOKUP(AB42,'[1]【記載例】シフト記号表（勤務時間帯）'!$C$4:$K$35,9,FALSE))</f>
        <v/>
      </c>
      <c r="AC43" s="90" t="str">
        <f>IF(AC42="","",VLOOKUP(AC42,'[1]【記載例】シフト記号表（勤務時間帯）'!$C$4:$K$35,9,FALSE))</f>
        <v/>
      </c>
      <c r="AD43" s="90" t="str">
        <f>IF(AD42="","",VLOOKUP(AD42,'[1]【記載例】シフト記号表（勤務時間帯）'!$C$4:$K$35,9,FALSE))</f>
        <v/>
      </c>
      <c r="AE43" s="90" t="str">
        <f>IF(AE42="","",VLOOKUP(AE42,'[1]【記載例】シフト記号表（勤務時間帯）'!$C$4:$K$35,9,FALSE))</f>
        <v/>
      </c>
      <c r="AF43" s="91" t="str">
        <f>IF(AF42="","",VLOOKUP(AF42,'[1]【記載例】シフト記号表（勤務時間帯）'!$C$4:$K$35,9,FALSE))</f>
        <v/>
      </c>
      <c r="AG43" s="89" t="str">
        <f>IF(AG42="","",VLOOKUP(AG42,'[1]【記載例】シフト記号表（勤務時間帯）'!$C$4:$K$35,9,FALSE))</f>
        <v/>
      </c>
      <c r="AH43" s="90" t="str">
        <f>IF(AH42="","",VLOOKUP(AH42,'[1]【記載例】シフト記号表（勤務時間帯）'!$C$4:$K$35,9,FALSE))</f>
        <v/>
      </c>
      <c r="AI43" s="90" t="str">
        <f>IF(AI42="","",VLOOKUP(AI42,'[1]【記載例】シフト記号表（勤務時間帯）'!$C$4:$K$35,9,FALSE))</f>
        <v/>
      </c>
      <c r="AJ43" s="90" t="str">
        <f>IF(AJ42="","",VLOOKUP(AJ42,'[1]【記載例】シフト記号表（勤務時間帯）'!$C$4:$K$35,9,FALSE))</f>
        <v/>
      </c>
      <c r="AK43" s="90" t="str">
        <f>IF(AK42="","",VLOOKUP(AK42,'[1]【記載例】シフト記号表（勤務時間帯）'!$C$4:$K$35,9,FALSE))</f>
        <v/>
      </c>
      <c r="AL43" s="90" t="str">
        <f>IF(AL42="","",VLOOKUP(AL42,'[1]【記載例】シフト記号表（勤務時間帯）'!$C$4:$K$35,9,FALSE))</f>
        <v/>
      </c>
      <c r="AM43" s="91" t="str">
        <f>IF(AM42="","",VLOOKUP(AM42,'[1]【記載例】シフト記号表（勤務時間帯）'!$C$4:$K$35,9,FALSE))</f>
        <v/>
      </c>
      <c r="AN43" s="89" t="str">
        <f>IF(AN42="","",VLOOKUP(AN42,'[1]【記載例】シフト記号表（勤務時間帯）'!$C$4:$K$35,9,FALSE))</f>
        <v/>
      </c>
      <c r="AO43" s="90" t="str">
        <f>IF(AO42="","",VLOOKUP(AO42,'[1]【記載例】シフト記号表（勤務時間帯）'!$C$4:$K$35,9,FALSE))</f>
        <v/>
      </c>
      <c r="AP43" s="90" t="str">
        <f>IF(AP42="","",VLOOKUP(AP42,'[1]【記載例】シフト記号表（勤務時間帯）'!$C$4:$K$35,9,FALSE))</f>
        <v/>
      </c>
      <c r="AQ43" s="90" t="str">
        <f>IF(AQ42="","",VLOOKUP(AQ42,'[1]【記載例】シフト記号表（勤務時間帯）'!$C$4:$K$35,9,FALSE))</f>
        <v/>
      </c>
      <c r="AR43" s="90" t="str">
        <f>IF(AR42="","",VLOOKUP(AR42,'[1]【記載例】シフト記号表（勤務時間帯）'!$C$4:$K$35,9,FALSE))</f>
        <v/>
      </c>
      <c r="AS43" s="90" t="str">
        <f>IF(AS42="","",VLOOKUP(AS42,'[1]【記載例】シフト記号表（勤務時間帯）'!$C$4:$K$35,9,FALSE))</f>
        <v/>
      </c>
      <c r="AT43" s="91" t="str">
        <f>IF(AT42="","",VLOOKUP(AT42,'[1]【記載例】シフト記号表（勤務時間帯）'!$C$4:$K$35,9,FALSE))</f>
        <v/>
      </c>
      <c r="AU43" s="89" t="str">
        <f>IF(AU42="","",VLOOKUP(AU42,'[1]【記載例】シフト記号表（勤務時間帯）'!$C$4:$K$35,9,FALSE))</f>
        <v/>
      </c>
      <c r="AV43" s="90" t="str">
        <f>IF(AV42="","",VLOOKUP(AV42,'[1]【記載例】シフト記号表（勤務時間帯）'!$C$4:$K$35,9,FALSE))</f>
        <v/>
      </c>
      <c r="AW43" s="91" t="str">
        <f>IF(AW42="","",VLOOKUP(AW42,'[1]【記載例】シフト記号表（勤務時間帯）'!$C$4:$K$35,9,FALSE))</f>
        <v/>
      </c>
      <c r="AX43" s="606"/>
      <c r="AY43" s="607"/>
      <c r="AZ43" s="610"/>
      <c r="BA43" s="611"/>
      <c r="BB43" s="644"/>
      <c r="BC43" s="645"/>
      <c r="BD43" s="645"/>
      <c r="BE43" s="645"/>
      <c r="BF43" s="645"/>
      <c r="BG43" s="646"/>
    </row>
    <row r="44" spans="2:59" ht="20.25" customHeight="1" x14ac:dyDescent="0.2">
      <c r="B44" s="545">
        <f>B42+1</f>
        <v>15</v>
      </c>
      <c r="C44" s="621"/>
      <c r="D44" s="549"/>
      <c r="E44" s="633"/>
      <c r="F44" s="549"/>
      <c r="G44" s="554"/>
      <c r="H44" s="555"/>
      <c r="I44" s="555"/>
      <c r="J44" s="555"/>
      <c r="K44" s="556"/>
      <c r="L44" s="635"/>
      <c r="M44" s="636"/>
      <c r="N44" s="636"/>
      <c r="O44" s="637"/>
      <c r="P44" s="627" t="s">
        <v>347</v>
      </c>
      <c r="Q44" s="628"/>
      <c r="R44" s="629"/>
      <c r="S44" s="92"/>
      <c r="T44" s="93"/>
      <c r="U44" s="93"/>
      <c r="V44" s="93"/>
      <c r="W44" s="93"/>
      <c r="X44" s="93"/>
      <c r="Y44" s="94"/>
      <c r="Z44" s="92"/>
      <c r="AA44" s="93"/>
      <c r="AB44" s="93"/>
      <c r="AC44" s="93"/>
      <c r="AD44" s="93"/>
      <c r="AE44" s="93"/>
      <c r="AF44" s="94"/>
      <c r="AG44" s="92"/>
      <c r="AH44" s="93"/>
      <c r="AI44" s="93"/>
      <c r="AJ44" s="93"/>
      <c r="AK44" s="93"/>
      <c r="AL44" s="93"/>
      <c r="AM44" s="94"/>
      <c r="AN44" s="92"/>
      <c r="AO44" s="93"/>
      <c r="AP44" s="93"/>
      <c r="AQ44" s="93"/>
      <c r="AR44" s="93"/>
      <c r="AS44" s="93"/>
      <c r="AT44" s="94"/>
      <c r="AU44" s="92"/>
      <c r="AV44" s="93"/>
      <c r="AW44" s="94"/>
      <c r="AX44" s="606">
        <f t="shared" ref="AX44" si="28">IF($BC$3="計画",SUM(S45:AT45),IF($BC$3="実績",SUM(S45:AW45),""))</f>
        <v>0</v>
      </c>
      <c r="AY44" s="607"/>
      <c r="AZ44" s="610">
        <f t="shared" ref="AZ44" si="29">IF($BC$3="計画",AX44/4,IF($BC$3="実績",AX44/($BA$7/7),""))</f>
        <v>0</v>
      </c>
      <c r="BA44" s="611"/>
      <c r="BB44" s="630"/>
      <c r="BC44" s="631"/>
      <c r="BD44" s="631"/>
      <c r="BE44" s="631"/>
      <c r="BF44" s="631"/>
      <c r="BG44" s="632"/>
    </row>
    <row r="45" spans="2:59" ht="20.25" customHeight="1" x14ac:dyDescent="0.2">
      <c r="B45" s="650"/>
      <c r="C45" s="548"/>
      <c r="D45" s="549"/>
      <c r="E45" s="651"/>
      <c r="F45" s="623"/>
      <c r="G45" s="557"/>
      <c r="H45" s="555"/>
      <c r="I45" s="555"/>
      <c r="J45" s="555"/>
      <c r="K45" s="556"/>
      <c r="L45" s="624"/>
      <c r="M45" s="625"/>
      <c r="N45" s="625"/>
      <c r="O45" s="626"/>
      <c r="P45" s="647" t="s">
        <v>348</v>
      </c>
      <c r="Q45" s="648"/>
      <c r="R45" s="649"/>
      <c r="S45" s="89" t="str">
        <f>IF(S44="","",VLOOKUP(S44,'[1]【記載例】シフト記号表（勤務時間帯）'!$C$4:$K$35,9,FALSE))</f>
        <v/>
      </c>
      <c r="T45" s="90" t="str">
        <f>IF(T44="","",VLOOKUP(T44,'[1]【記載例】シフト記号表（勤務時間帯）'!$C$4:$K$35,9,FALSE))</f>
        <v/>
      </c>
      <c r="U45" s="90" t="str">
        <f>IF(U44="","",VLOOKUP(U44,'[1]【記載例】シフト記号表（勤務時間帯）'!$C$4:$K$35,9,FALSE))</f>
        <v/>
      </c>
      <c r="V45" s="90" t="str">
        <f>IF(V44="","",VLOOKUP(V44,'[1]【記載例】シフト記号表（勤務時間帯）'!$C$4:$K$35,9,FALSE))</f>
        <v/>
      </c>
      <c r="W45" s="90" t="str">
        <f>IF(W44="","",VLOOKUP(W44,'[1]【記載例】シフト記号表（勤務時間帯）'!$C$4:$K$35,9,FALSE))</f>
        <v/>
      </c>
      <c r="X45" s="90" t="str">
        <f>IF(X44="","",VLOOKUP(X44,'[1]【記載例】シフト記号表（勤務時間帯）'!$C$4:$K$35,9,FALSE))</f>
        <v/>
      </c>
      <c r="Y45" s="91" t="str">
        <f>IF(Y44="","",VLOOKUP(Y44,'[1]【記載例】シフト記号表（勤務時間帯）'!$C$4:$K$35,9,FALSE))</f>
        <v/>
      </c>
      <c r="Z45" s="89" t="str">
        <f>IF(Z44="","",VLOOKUP(Z44,'[1]【記載例】シフト記号表（勤務時間帯）'!$C$4:$K$35,9,FALSE))</f>
        <v/>
      </c>
      <c r="AA45" s="90" t="str">
        <f>IF(AA44="","",VLOOKUP(AA44,'[1]【記載例】シフト記号表（勤務時間帯）'!$C$4:$K$35,9,FALSE))</f>
        <v/>
      </c>
      <c r="AB45" s="90" t="str">
        <f>IF(AB44="","",VLOOKUP(AB44,'[1]【記載例】シフト記号表（勤務時間帯）'!$C$4:$K$35,9,FALSE))</f>
        <v/>
      </c>
      <c r="AC45" s="90" t="str">
        <f>IF(AC44="","",VLOOKUP(AC44,'[1]【記載例】シフト記号表（勤務時間帯）'!$C$4:$K$35,9,FALSE))</f>
        <v/>
      </c>
      <c r="AD45" s="90" t="str">
        <f>IF(AD44="","",VLOOKUP(AD44,'[1]【記載例】シフト記号表（勤務時間帯）'!$C$4:$K$35,9,FALSE))</f>
        <v/>
      </c>
      <c r="AE45" s="90" t="str">
        <f>IF(AE44="","",VLOOKUP(AE44,'[1]【記載例】シフト記号表（勤務時間帯）'!$C$4:$K$35,9,FALSE))</f>
        <v/>
      </c>
      <c r="AF45" s="91" t="str">
        <f>IF(AF44="","",VLOOKUP(AF44,'[1]【記載例】シフト記号表（勤務時間帯）'!$C$4:$K$35,9,FALSE))</f>
        <v/>
      </c>
      <c r="AG45" s="89" t="str">
        <f>IF(AG44="","",VLOOKUP(AG44,'[1]【記載例】シフト記号表（勤務時間帯）'!$C$4:$K$35,9,FALSE))</f>
        <v/>
      </c>
      <c r="AH45" s="90" t="str">
        <f>IF(AH44="","",VLOOKUP(AH44,'[1]【記載例】シフト記号表（勤務時間帯）'!$C$4:$K$35,9,FALSE))</f>
        <v/>
      </c>
      <c r="AI45" s="90" t="str">
        <f>IF(AI44="","",VLOOKUP(AI44,'[1]【記載例】シフト記号表（勤務時間帯）'!$C$4:$K$35,9,FALSE))</f>
        <v/>
      </c>
      <c r="AJ45" s="90" t="str">
        <f>IF(AJ44="","",VLOOKUP(AJ44,'[1]【記載例】シフト記号表（勤務時間帯）'!$C$4:$K$35,9,FALSE))</f>
        <v/>
      </c>
      <c r="AK45" s="90" t="str">
        <f>IF(AK44="","",VLOOKUP(AK44,'[1]【記載例】シフト記号表（勤務時間帯）'!$C$4:$K$35,9,FALSE))</f>
        <v/>
      </c>
      <c r="AL45" s="90" t="str">
        <f>IF(AL44="","",VLOOKUP(AL44,'[1]【記載例】シフト記号表（勤務時間帯）'!$C$4:$K$35,9,FALSE))</f>
        <v/>
      </c>
      <c r="AM45" s="91" t="str">
        <f>IF(AM44="","",VLOOKUP(AM44,'[1]【記載例】シフト記号表（勤務時間帯）'!$C$4:$K$35,9,FALSE))</f>
        <v/>
      </c>
      <c r="AN45" s="89" t="str">
        <f>IF(AN44="","",VLOOKUP(AN44,'[1]【記載例】シフト記号表（勤務時間帯）'!$C$4:$K$35,9,FALSE))</f>
        <v/>
      </c>
      <c r="AO45" s="90" t="str">
        <f>IF(AO44="","",VLOOKUP(AO44,'[1]【記載例】シフト記号表（勤務時間帯）'!$C$4:$K$35,9,FALSE))</f>
        <v/>
      </c>
      <c r="AP45" s="90" t="str">
        <f>IF(AP44="","",VLOOKUP(AP44,'[1]【記載例】シフト記号表（勤務時間帯）'!$C$4:$K$35,9,FALSE))</f>
        <v/>
      </c>
      <c r="AQ45" s="90" t="str">
        <f>IF(AQ44="","",VLOOKUP(AQ44,'[1]【記載例】シフト記号表（勤務時間帯）'!$C$4:$K$35,9,FALSE))</f>
        <v/>
      </c>
      <c r="AR45" s="90" t="str">
        <f>IF(AR44="","",VLOOKUP(AR44,'[1]【記載例】シフト記号表（勤務時間帯）'!$C$4:$K$35,9,FALSE))</f>
        <v/>
      </c>
      <c r="AS45" s="90" t="str">
        <f>IF(AS44="","",VLOOKUP(AS44,'[1]【記載例】シフト記号表（勤務時間帯）'!$C$4:$K$35,9,FALSE))</f>
        <v/>
      </c>
      <c r="AT45" s="91" t="str">
        <f>IF(AT44="","",VLOOKUP(AT44,'[1]【記載例】シフト記号表（勤務時間帯）'!$C$4:$K$35,9,FALSE))</f>
        <v/>
      </c>
      <c r="AU45" s="89" t="str">
        <f>IF(AU44="","",VLOOKUP(AU44,'[1]【記載例】シフト記号表（勤務時間帯）'!$C$4:$K$35,9,FALSE))</f>
        <v/>
      </c>
      <c r="AV45" s="90" t="str">
        <f>IF(AV44="","",VLOOKUP(AV44,'[1]【記載例】シフト記号表（勤務時間帯）'!$C$4:$K$35,9,FALSE))</f>
        <v/>
      </c>
      <c r="AW45" s="91" t="str">
        <f>IF(AW44="","",VLOOKUP(AW44,'[1]【記載例】シフト記号表（勤務時間帯）'!$C$4:$K$35,9,FALSE))</f>
        <v/>
      </c>
      <c r="AX45" s="606"/>
      <c r="AY45" s="607"/>
      <c r="AZ45" s="610"/>
      <c r="BA45" s="611"/>
      <c r="BB45" s="644"/>
      <c r="BC45" s="645"/>
      <c r="BD45" s="645"/>
      <c r="BE45" s="645"/>
      <c r="BF45" s="645"/>
      <c r="BG45" s="646"/>
    </row>
    <row r="46" spans="2:59" ht="20.25" customHeight="1" x14ac:dyDescent="0.2">
      <c r="B46" s="545">
        <f>B44+1</f>
        <v>16</v>
      </c>
      <c r="C46" s="621"/>
      <c r="D46" s="549"/>
      <c r="E46" s="633"/>
      <c r="F46" s="549"/>
      <c r="G46" s="554"/>
      <c r="H46" s="555"/>
      <c r="I46" s="555"/>
      <c r="J46" s="555"/>
      <c r="K46" s="556"/>
      <c r="L46" s="635"/>
      <c r="M46" s="636"/>
      <c r="N46" s="636"/>
      <c r="O46" s="637"/>
      <c r="P46" s="627" t="s">
        <v>347</v>
      </c>
      <c r="Q46" s="628"/>
      <c r="R46" s="629"/>
      <c r="S46" s="92"/>
      <c r="T46" s="93"/>
      <c r="U46" s="93"/>
      <c r="V46" s="93"/>
      <c r="W46" s="93"/>
      <c r="X46" s="93"/>
      <c r="Y46" s="94"/>
      <c r="Z46" s="92"/>
      <c r="AA46" s="93"/>
      <c r="AB46" s="93"/>
      <c r="AC46" s="93"/>
      <c r="AD46" s="93"/>
      <c r="AE46" s="93"/>
      <c r="AF46" s="94"/>
      <c r="AG46" s="92"/>
      <c r="AH46" s="93"/>
      <c r="AI46" s="93"/>
      <c r="AJ46" s="93"/>
      <c r="AK46" s="93"/>
      <c r="AL46" s="93"/>
      <c r="AM46" s="94"/>
      <c r="AN46" s="92"/>
      <c r="AO46" s="93"/>
      <c r="AP46" s="93"/>
      <c r="AQ46" s="93"/>
      <c r="AR46" s="93"/>
      <c r="AS46" s="93"/>
      <c r="AT46" s="94"/>
      <c r="AU46" s="92"/>
      <c r="AV46" s="93"/>
      <c r="AW46" s="94"/>
      <c r="AX46" s="606">
        <f t="shared" ref="AX46" si="30">IF($BC$3="計画",SUM(S47:AT47),IF($BC$3="実績",SUM(S47:AW47),""))</f>
        <v>0</v>
      </c>
      <c r="AY46" s="607"/>
      <c r="AZ46" s="610">
        <f t="shared" ref="AZ46" si="31">IF($BC$3="計画",AX46/4,IF($BC$3="実績",AX46/($BA$7/7),""))</f>
        <v>0</v>
      </c>
      <c r="BA46" s="611"/>
      <c r="BB46" s="630"/>
      <c r="BC46" s="631"/>
      <c r="BD46" s="631"/>
      <c r="BE46" s="631"/>
      <c r="BF46" s="631"/>
      <c r="BG46" s="632"/>
    </row>
    <row r="47" spans="2:59" ht="20.25" customHeight="1" x14ac:dyDescent="0.2">
      <c r="B47" s="650"/>
      <c r="C47" s="548"/>
      <c r="D47" s="549"/>
      <c r="E47" s="651"/>
      <c r="F47" s="623"/>
      <c r="G47" s="557"/>
      <c r="H47" s="555"/>
      <c r="I47" s="555"/>
      <c r="J47" s="555"/>
      <c r="K47" s="556"/>
      <c r="L47" s="624"/>
      <c r="M47" s="625"/>
      <c r="N47" s="625"/>
      <c r="O47" s="626"/>
      <c r="P47" s="647" t="s">
        <v>348</v>
      </c>
      <c r="Q47" s="648"/>
      <c r="R47" s="649"/>
      <c r="S47" s="89" t="str">
        <f>IF(S46="","",VLOOKUP(S46,'[1]【記載例】シフト記号表（勤務時間帯）'!$C$4:$K$35,9,FALSE))</f>
        <v/>
      </c>
      <c r="T47" s="90" t="str">
        <f>IF(T46="","",VLOOKUP(T46,'[1]【記載例】シフト記号表（勤務時間帯）'!$C$4:$K$35,9,FALSE))</f>
        <v/>
      </c>
      <c r="U47" s="90" t="str">
        <f>IF(U46="","",VLOOKUP(U46,'[1]【記載例】シフト記号表（勤務時間帯）'!$C$4:$K$35,9,FALSE))</f>
        <v/>
      </c>
      <c r="V47" s="90" t="str">
        <f>IF(V46="","",VLOOKUP(V46,'[1]【記載例】シフト記号表（勤務時間帯）'!$C$4:$K$35,9,FALSE))</f>
        <v/>
      </c>
      <c r="W47" s="90" t="str">
        <f>IF(W46="","",VLOOKUP(W46,'[1]【記載例】シフト記号表（勤務時間帯）'!$C$4:$K$35,9,FALSE))</f>
        <v/>
      </c>
      <c r="X47" s="90" t="str">
        <f>IF(X46="","",VLOOKUP(X46,'[1]【記載例】シフト記号表（勤務時間帯）'!$C$4:$K$35,9,FALSE))</f>
        <v/>
      </c>
      <c r="Y47" s="91" t="str">
        <f>IF(Y46="","",VLOOKUP(Y46,'[1]【記載例】シフト記号表（勤務時間帯）'!$C$4:$K$35,9,FALSE))</f>
        <v/>
      </c>
      <c r="Z47" s="89" t="str">
        <f>IF(Z46="","",VLOOKUP(Z46,'[1]【記載例】シフト記号表（勤務時間帯）'!$C$4:$K$35,9,FALSE))</f>
        <v/>
      </c>
      <c r="AA47" s="90" t="str">
        <f>IF(AA46="","",VLOOKUP(AA46,'[1]【記載例】シフト記号表（勤務時間帯）'!$C$4:$K$35,9,FALSE))</f>
        <v/>
      </c>
      <c r="AB47" s="90" t="str">
        <f>IF(AB46="","",VLOOKUP(AB46,'[1]【記載例】シフト記号表（勤務時間帯）'!$C$4:$K$35,9,FALSE))</f>
        <v/>
      </c>
      <c r="AC47" s="90" t="str">
        <f>IF(AC46="","",VLOOKUP(AC46,'[1]【記載例】シフト記号表（勤務時間帯）'!$C$4:$K$35,9,FALSE))</f>
        <v/>
      </c>
      <c r="AD47" s="90" t="str">
        <f>IF(AD46="","",VLOOKUP(AD46,'[1]【記載例】シフト記号表（勤務時間帯）'!$C$4:$K$35,9,FALSE))</f>
        <v/>
      </c>
      <c r="AE47" s="90" t="str">
        <f>IF(AE46="","",VLOOKUP(AE46,'[1]【記載例】シフト記号表（勤務時間帯）'!$C$4:$K$35,9,FALSE))</f>
        <v/>
      </c>
      <c r="AF47" s="91" t="str">
        <f>IF(AF46="","",VLOOKUP(AF46,'[1]【記載例】シフト記号表（勤務時間帯）'!$C$4:$K$35,9,FALSE))</f>
        <v/>
      </c>
      <c r="AG47" s="89" t="str">
        <f>IF(AG46="","",VLOOKUP(AG46,'[1]【記載例】シフト記号表（勤務時間帯）'!$C$4:$K$35,9,FALSE))</f>
        <v/>
      </c>
      <c r="AH47" s="90" t="str">
        <f>IF(AH46="","",VLOOKUP(AH46,'[1]【記載例】シフト記号表（勤務時間帯）'!$C$4:$K$35,9,FALSE))</f>
        <v/>
      </c>
      <c r="AI47" s="90" t="str">
        <f>IF(AI46="","",VLOOKUP(AI46,'[1]【記載例】シフト記号表（勤務時間帯）'!$C$4:$K$35,9,FALSE))</f>
        <v/>
      </c>
      <c r="AJ47" s="90" t="str">
        <f>IF(AJ46="","",VLOOKUP(AJ46,'[1]【記載例】シフト記号表（勤務時間帯）'!$C$4:$K$35,9,FALSE))</f>
        <v/>
      </c>
      <c r="AK47" s="90" t="str">
        <f>IF(AK46="","",VLOOKUP(AK46,'[1]【記載例】シフト記号表（勤務時間帯）'!$C$4:$K$35,9,FALSE))</f>
        <v/>
      </c>
      <c r="AL47" s="90" t="str">
        <f>IF(AL46="","",VLOOKUP(AL46,'[1]【記載例】シフト記号表（勤務時間帯）'!$C$4:$K$35,9,FALSE))</f>
        <v/>
      </c>
      <c r="AM47" s="91" t="str">
        <f>IF(AM46="","",VLOOKUP(AM46,'[1]【記載例】シフト記号表（勤務時間帯）'!$C$4:$K$35,9,FALSE))</f>
        <v/>
      </c>
      <c r="AN47" s="89" t="str">
        <f>IF(AN46="","",VLOOKUP(AN46,'[1]【記載例】シフト記号表（勤務時間帯）'!$C$4:$K$35,9,FALSE))</f>
        <v/>
      </c>
      <c r="AO47" s="90" t="str">
        <f>IF(AO46="","",VLOOKUP(AO46,'[1]【記載例】シフト記号表（勤務時間帯）'!$C$4:$K$35,9,FALSE))</f>
        <v/>
      </c>
      <c r="AP47" s="90" t="str">
        <f>IF(AP46="","",VLOOKUP(AP46,'[1]【記載例】シフト記号表（勤務時間帯）'!$C$4:$K$35,9,FALSE))</f>
        <v/>
      </c>
      <c r="AQ47" s="90" t="str">
        <f>IF(AQ46="","",VLOOKUP(AQ46,'[1]【記載例】シフト記号表（勤務時間帯）'!$C$4:$K$35,9,FALSE))</f>
        <v/>
      </c>
      <c r="AR47" s="90" t="str">
        <f>IF(AR46="","",VLOOKUP(AR46,'[1]【記載例】シフト記号表（勤務時間帯）'!$C$4:$K$35,9,FALSE))</f>
        <v/>
      </c>
      <c r="AS47" s="90" t="str">
        <f>IF(AS46="","",VLOOKUP(AS46,'[1]【記載例】シフト記号表（勤務時間帯）'!$C$4:$K$35,9,FALSE))</f>
        <v/>
      </c>
      <c r="AT47" s="91" t="str">
        <f>IF(AT46="","",VLOOKUP(AT46,'[1]【記載例】シフト記号表（勤務時間帯）'!$C$4:$K$35,9,FALSE))</f>
        <v/>
      </c>
      <c r="AU47" s="89" t="str">
        <f>IF(AU46="","",VLOOKUP(AU46,'[1]【記載例】シフト記号表（勤務時間帯）'!$C$4:$K$35,9,FALSE))</f>
        <v/>
      </c>
      <c r="AV47" s="90" t="str">
        <f>IF(AV46="","",VLOOKUP(AV46,'[1]【記載例】シフト記号表（勤務時間帯）'!$C$4:$K$35,9,FALSE))</f>
        <v/>
      </c>
      <c r="AW47" s="91" t="str">
        <f>IF(AW46="","",VLOOKUP(AW46,'[1]【記載例】シフト記号表（勤務時間帯）'!$C$4:$K$35,9,FALSE))</f>
        <v/>
      </c>
      <c r="AX47" s="606"/>
      <c r="AY47" s="607"/>
      <c r="AZ47" s="610"/>
      <c r="BA47" s="611"/>
      <c r="BB47" s="644"/>
      <c r="BC47" s="645"/>
      <c r="BD47" s="645"/>
      <c r="BE47" s="645"/>
      <c r="BF47" s="645"/>
      <c r="BG47" s="646"/>
    </row>
    <row r="48" spans="2:59" ht="20.25" customHeight="1" x14ac:dyDescent="0.2">
      <c r="B48" s="545">
        <f>B46+1</f>
        <v>17</v>
      </c>
      <c r="C48" s="621"/>
      <c r="D48" s="549"/>
      <c r="E48" s="633"/>
      <c r="F48" s="549"/>
      <c r="G48" s="554"/>
      <c r="H48" s="555"/>
      <c r="I48" s="555"/>
      <c r="J48" s="555"/>
      <c r="K48" s="556"/>
      <c r="L48" s="635"/>
      <c r="M48" s="636"/>
      <c r="N48" s="636"/>
      <c r="O48" s="637"/>
      <c r="P48" s="627" t="s">
        <v>347</v>
      </c>
      <c r="Q48" s="628"/>
      <c r="R48" s="629"/>
      <c r="S48" s="92"/>
      <c r="T48" s="93"/>
      <c r="U48" s="93"/>
      <c r="V48" s="93"/>
      <c r="W48" s="93"/>
      <c r="X48" s="93"/>
      <c r="Y48" s="94"/>
      <c r="Z48" s="92"/>
      <c r="AA48" s="93"/>
      <c r="AB48" s="93"/>
      <c r="AC48" s="93"/>
      <c r="AD48" s="93"/>
      <c r="AE48" s="93"/>
      <c r="AF48" s="94"/>
      <c r="AG48" s="92"/>
      <c r="AH48" s="93"/>
      <c r="AI48" s="93"/>
      <c r="AJ48" s="93"/>
      <c r="AK48" s="93"/>
      <c r="AL48" s="93"/>
      <c r="AM48" s="94"/>
      <c r="AN48" s="92"/>
      <c r="AO48" s="93"/>
      <c r="AP48" s="93"/>
      <c r="AQ48" s="93"/>
      <c r="AR48" s="93"/>
      <c r="AS48" s="93"/>
      <c r="AT48" s="94"/>
      <c r="AU48" s="92"/>
      <c r="AV48" s="93"/>
      <c r="AW48" s="94"/>
      <c r="AX48" s="606">
        <f t="shared" ref="AX48" si="32">IF($BC$3="計画",SUM(S49:AT49),IF($BC$3="実績",SUM(S49:AW49),""))</f>
        <v>0</v>
      </c>
      <c r="AY48" s="607"/>
      <c r="AZ48" s="610">
        <f t="shared" ref="AZ48" si="33">IF($BC$3="計画",AX48/4,IF($BC$3="実績",AX48/($BA$7/7),""))</f>
        <v>0</v>
      </c>
      <c r="BA48" s="611"/>
      <c r="BB48" s="630"/>
      <c r="BC48" s="631"/>
      <c r="BD48" s="631"/>
      <c r="BE48" s="631"/>
      <c r="BF48" s="631"/>
      <c r="BG48" s="632"/>
    </row>
    <row r="49" spans="1:60" ht="20.25" customHeight="1" x14ac:dyDescent="0.2">
      <c r="B49" s="650"/>
      <c r="C49" s="548"/>
      <c r="D49" s="549"/>
      <c r="E49" s="651"/>
      <c r="F49" s="623"/>
      <c r="G49" s="557"/>
      <c r="H49" s="555"/>
      <c r="I49" s="555"/>
      <c r="J49" s="555"/>
      <c r="K49" s="556"/>
      <c r="L49" s="624"/>
      <c r="M49" s="625"/>
      <c r="N49" s="625"/>
      <c r="O49" s="626"/>
      <c r="P49" s="647" t="s">
        <v>348</v>
      </c>
      <c r="Q49" s="648"/>
      <c r="R49" s="649"/>
      <c r="S49" s="89" t="str">
        <f>IF(S48="","",VLOOKUP(S48,'[1]【記載例】シフト記号表（勤務時間帯）'!$C$4:$K$35,9,FALSE))</f>
        <v/>
      </c>
      <c r="T49" s="90" t="str">
        <f>IF(T48="","",VLOOKUP(T48,'[1]【記載例】シフト記号表（勤務時間帯）'!$C$4:$K$35,9,FALSE))</f>
        <v/>
      </c>
      <c r="U49" s="90" t="str">
        <f>IF(U48="","",VLOOKUP(U48,'[1]【記載例】シフト記号表（勤務時間帯）'!$C$4:$K$35,9,FALSE))</f>
        <v/>
      </c>
      <c r="V49" s="90" t="str">
        <f>IF(V48="","",VLOOKUP(V48,'[1]【記載例】シフト記号表（勤務時間帯）'!$C$4:$K$35,9,FALSE))</f>
        <v/>
      </c>
      <c r="W49" s="90" t="str">
        <f>IF(W48="","",VLOOKUP(W48,'[1]【記載例】シフト記号表（勤務時間帯）'!$C$4:$K$35,9,FALSE))</f>
        <v/>
      </c>
      <c r="X49" s="90" t="str">
        <f>IF(X48="","",VLOOKUP(X48,'[1]【記載例】シフト記号表（勤務時間帯）'!$C$4:$K$35,9,FALSE))</f>
        <v/>
      </c>
      <c r="Y49" s="91" t="str">
        <f>IF(Y48="","",VLOOKUP(Y48,'[1]【記載例】シフト記号表（勤務時間帯）'!$C$4:$K$35,9,FALSE))</f>
        <v/>
      </c>
      <c r="Z49" s="89" t="str">
        <f>IF(Z48="","",VLOOKUP(Z48,'[1]【記載例】シフト記号表（勤務時間帯）'!$C$4:$K$35,9,FALSE))</f>
        <v/>
      </c>
      <c r="AA49" s="90" t="str">
        <f>IF(AA48="","",VLOOKUP(AA48,'[1]【記載例】シフト記号表（勤務時間帯）'!$C$4:$K$35,9,FALSE))</f>
        <v/>
      </c>
      <c r="AB49" s="90" t="str">
        <f>IF(AB48="","",VLOOKUP(AB48,'[1]【記載例】シフト記号表（勤務時間帯）'!$C$4:$K$35,9,FALSE))</f>
        <v/>
      </c>
      <c r="AC49" s="90" t="str">
        <f>IF(AC48="","",VLOOKUP(AC48,'[1]【記載例】シフト記号表（勤務時間帯）'!$C$4:$K$35,9,FALSE))</f>
        <v/>
      </c>
      <c r="AD49" s="90" t="str">
        <f>IF(AD48="","",VLOOKUP(AD48,'[1]【記載例】シフト記号表（勤務時間帯）'!$C$4:$K$35,9,FALSE))</f>
        <v/>
      </c>
      <c r="AE49" s="90" t="str">
        <f>IF(AE48="","",VLOOKUP(AE48,'[1]【記載例】シフト記号表（勤務時間帯）'!$C$4:$K$35,9,FALSE))</f>
        <v/>
      </c>
      <c r="AF49" s="91" t="str">
        <f>IF(AF48="","",VLOOKUP(AF48,'[1]【記載例】シフト記号表（勤務時間帯）'!$C$4:$K$35,9,FALSE))</f>
        <v/>
      </c>
      <c r="AG49" s="89" t="str">
        <f>IF(AG48="","",VLOOKUP(AG48,'[1]【記載例】シフト記号表（勤務時間帯）'!$C$4:$K$35,9,FALSE))</f>
        <v/>
      </c>
      <c r="AH49" s="90" t="str">
        <f>IF(AH48="","",VLOOKUP(AH48,'[1]【記載例】シフト記号表（勤務時間帯）'!$C$4:$K$35,9,FALSE))</f>
        <v/>
      </c>
      <c r="AI49" s="90" t="str">
        <f>IF(AI48="","",VLOOKUP(AI48,'[1]【記載例】シフト記号表（勤務時間帯）'!$C$4:$K$35,9,FALSE))</f>
        <v/>
      </c>
      <c r="AJ49" s="90" t="str">
        <f>IF(AJ48="","",VLOOKUP(AJ48,'[1]【記載例】シフト記号表（勤務時間帯）'!$C$4:$K$35,9,FALSE))</f>
        <v/>
      </c>
      <c r="AK49" s="90" t="str">
        <f>IF(AK48="","",VLOOKUP(AK48,'[1]【記載例】シフト記号表（勤務時間帯）'!$C$4:$K$35,9,FALSE))</f>
        <v/>
      </c>
      <c r="AL49" s="90" t="str">
        <f>IF(AL48="","",VLOOKUP(AL48,'[1]【記載例】シフト記号表（勤務時間帯）'!$C$4:$K$35,9,FALSE))</f>
        <v/>
      </c>
      <c r="AM49" s="91" t="str">
        <f>IF(AM48="","",VLOOKUP(AM48,'[1]【記載例】シフト記号表（勤務時間帯）'!$C$4:$K$35,9,FALSE))</f>
        <v/>
      </c>
      <c r="AN49" s="89" t="str">
        <f>IF(AN48="","",VLOOKUP(AN48,'[1]【記載例】シフト記号表（勤務時間帯）'!$C$4:$K$35,9,FALSE))</f>
        <v/>
      </c>
      <c r="AO49" s="90" t="str">
        <f>IF(AO48="","",VLOOKUP(AO48,'[1]【記載例】シフト記号表（勤務時間帯）'!$C$4:$K$35,9,FALSE))</f>
        <v/>
      </c>
      <c r="AP49" s="90" t="str">
        <f>IF(AP48="","",VLOOKUP(AP48,'[1]【記載例】シフト記号表（勤務時間帯）'!$C$4:$K$35,9,FALSE))</f>
        <v/>
      </c>
      <c r="AQ49" s="90" t="str">
        <f>IF(AQ48="","",VLOOKUP(AQ48,'[1]【記載例】シフト記号表（勤務時間帯）'!$C$4:$K$35,9,FALSE))</f>
        <v/>
      </c>
      <c r="AR49" s="90" t="str">
        <f>IF(AR48="","",VLOOKUP(AR48,'[1]【記載例】シフト記号表（勤務時間帯）'!$C$4:$K$35,9,FALSE))</f>
        <v/>
      </c>
      <c r="AS49" s="90" t="str">
        <f>IF(AS48="","",VLOOKUP(AS48,'[1]【記載例】シフト記号表（勤務時間帯）'!$C$4:$K$35,9,FALSE))</f>
        <v/>
      </c>
      <c r="AT49" s="91" t="str">
        <f>IF(AT48="","",VLOOKUP(AT48,'[1]【記載例】シフト記号表（勤務時間帯）'!$C$4:$K$35,9,FALSE))</f>
        <v/>
      </c>
      <c r="AU49" s="89" t="str">
        <f>IF(AU48="","",VLOOKUP(AU48,'[1]【記載例】シフト記号表（勤務時間帯）'!$C$4:$K$35,9,FALSE))</f>
        <v/>
      </c>
      <c r="AV49" s="90" t="str">
        <f>IF(AV48="","",VLOOKUP(AV48,'[1]【記載例】シフト記号表（勤務時間帯）'!$C$4:$K$35,9,FALSE))</f>
        <v/>
      </c>
      <c r="AW49" s="91" t="str">
        <f>IF(AW48="","",VLOOKUP(AW48,'[1]【記載例】シフト記号表（勤務時間帯）'!$C$4:$K$35,9,FALSE))</f>
        <v/>
      </c>
      <c r="AX49" s="606"/>
      <c r="AY49" s="607"/>
      <c r="AZ49" s="610"/>
      <c r="BA49" s="611"/>
      <c r="BB49" s="644"/>
      <c r="BC49" s="645"/>
      <c r="BD49" s="645"/>
      <c r="BE49" s="645"/>
      <c r="BF49" s="645"/>
      <c r="BG49" s="646"/>
    </row>
    <row r="50" spans="1:60" ht="20.25" customHeight="1" x14ac:dyDescent="0.2">
      <c r="B50" s="545">
        <f>B48+1</f>
        <v>18</v>
      </c>
      <c r="C50" s="621"/>
      <c r="D50" s="549"/>
      <c r="E50" s="633"/>
      <c r="F50" s="549"/>
      <c r="G50" s="554"/>
      <c r="H50" s="555"/>
      <c r="I50" s="555"/>
      <c r="J50" s="555"/>
      <c r="K50" s="556"/>
      <c r="L50" s="635"/>
      <c r="M50" s="636"/>
      <c r="N50" s="636"/>
      <c r="O50" s="637"/>
      <c r="P50" s="627" t="s">
        <v>347</v>
      </c>
      <c r="Q50" s="628"/>
      <c r="R50" s="629"/>
      <c r="S50" s="92"/>
      <c r="T50" s="93"/>
      <c r="U50" s="93"/>
      <c r="V50" s="93"/>
      <c r="W50" s="93"/>
      <c r="X50" s="93"/>
      <c r="Y50" s="94"/>
      <c r="Z50" s="92"/>
      <c r="AA50" s="93"/>
      <c r="AB50" s="93"/>
      <c r="AC50" s="93"/>
      <c r="AD50" s="93"/>
      <c r="AE50" s="93"/>
      <c r="AF50" s="94"/>
      <c r="AG50" s="92"/>
      <c r="AH50" s="93"/>
      <c r="AI50" s="93"/>
      <c r="AJ50" s="93"/>
      <c r="AK50" s="93"/>
      <c r="AL50" s="93"/>
      <c r="AM50" s="94"/>
      <c r="AN50" s="92"/>
      <c r="AO50" s="93"/>
      <c r="AP50" s="93"/>
      <c r="AQ50" s="93"/>
      <c r="AR50" s="93"/>
      <c r="AS50" s="93"/>
      <c r="AT50" s="94"/>
      <c r="AU50" s="92"/>
      <c r="AV50" s="93"/>
      <c r="AW50" s="94"/>
      <c r="AX50" s="606">
        <f t="shared" ref="AX50" si="34">IF($BC$3="計画",SUM(S51:AT51),IF($BC$3="実績",SUM(S51:AW51),""))</f>
        <v>0</v>
      </c>
      <c r="AY50" s="607"/>
      <c r="AZ50" s="610">
        <f t="shared" ref="AZ50" si="35">IF($BC$3="計画",AX50/4,IF($BC$3="実績",AX50/($BA$7/7),""))</f>
        <v>0</v>
      </c>
      <c r="BA50" s="611"/>
      <c r="BB50" s="630"/>
      <c r="BC50" s="631"/>
      <c r="BD50" s="631"/>
      <c r="BE50" s="631"/>
      <c r="BF50" s="631"/>
      <c r="BG50" s="632"/>
    </row>
    <row r="51" spans="1:60" ht="20.25" customHeight="1" thickBot="1" x14ac:dyDescent="0.25">
      <c r="B51" s="545"/>
      <c r="C51" s="652"/>
      <c r="D51" s="653"/>
      <c r="E51" s="634"/>
      <c r="F51" s="549"/>
      <c r="G51" s="557"/>
      <c r="H51" s="555"/>
      <c r="I51" s="555"/>
      <c r="J51" s="555"/>
      <c r="K51" s="556"/>
      <c r="L51" s="635"/>
      <c r="M51" s="636"/>
      <c r="N51" s="636"/>
      <c r="O51" s="637"/>
      <c r="P51" s="618" t="s">
        <v>348</v>
      </c>
      <c r="Q51" s="619"/>
      <c r="R51" s="620"/>
      <c r="S51" s="89" t="str">
        <f>IF(S50="","",VLOOKUP(S50,'[1]【記載例】シフト記号表（勤務時間帯）'!$C$4:$K$35,9,FALSE))</f>
        <v/>
      </c>
      <c r="T51" s="90" t="str">
        <f>IF(T50="","",VLOOKUP(T50,'[1]【記載例】シフト記号表（勤務時間帯）'!$C$4:$K$35,9,FALSE))</f>
        <v/>
      </c>
      <c r="U51" s="90" t="str">
        <f>IF(U50="","",VLOOKUP(U50,'[1]【記載例】シフト記号表（勤務時間帯）'!$C$4:$K$35,9,FALSE))</f>
        <v/>
      </c>
      <c r="V51" s="90" t="str">
        <f>IF(V50="","",VLOOKUP(V50,'[1]【記載例】シフト記号表（勤務時間帯）'!$C$4:$K$35,9,FALSE))</f>
        <v/>
      </c>
      <c r="W51" s="90" t="str">
        <f>IF(W50="","",VLOOKUP(W50,'[1]【記載例】シフト記号表（勤務時間帯）'!$C$4:$K$35,9,FALSE))</f>
        <v/>
      </c>
      <c r="X51" s="90" t="str">
        <f>IF(X50="","",VLOOKUP(X50,'[1]【記載例】シフト記号表（勤務時間帯）'!$C$4:$K$35,9,FALSE))</f>
        <v/>
      </c>
      <c r="Y51" s="91" t="str">
        <f>IF(Y50="","",VLOOKUP(Y50,'[1]【記載例】シフト記号表（勤務時間帯）'!$C$4:$K$35,9,FALSE))</f>
        <v/>
      </c>
      <c r="Z51" s="89" t="str">
        <f>IF(Z50="","",VLOOKUP(Z50,'[1]【記載例】シフト記号表（勤務時間帯）'!$C$4:$K$35,9,FALSE))</f>
        <v/>
      </c>
      <c r="AA51" s="90" t="str">
        <f>IF(AA50="","",VLOOKUP(AA50,'[1]【記載例】シフト記号表（勤務時間帯）'!$C$4:$K$35,9,FALSE))</f>
        <v/>
      </c>
      <c r="AB51" s="90" t="str">
        <f>IF(AB50="","",VLOOKUP(AB50,'[1]【記載例】シフト記号表（勤務時間帯）'!$C$4:$K$35,9,FALSE))</f>
        <v/>
      </c>
      <c r="AC51" s="90" t="str">
        <f>IF(AC50="","",VLOOKUP(AC50,'[1]【記載例】シフト記号表（勤務時間帯）'!$C$4:$K$35,9,FALSE))</f>
        <v/>
      </c>
      <c r="AD51" s="90" t="str">
        <f>IF(AD50="","",VLOOKUP(AD50,'[1]【記載例】シフト記号表（勤務時間帯）'!$C$4:$K$35,9,FALSE))</f>
        <v/>
      </c>
      <c r="AE51" s="90" t="str">
        <f>IF(AE50="","",VLOOKUP(AE50,'[1]【記載例】シフト記号表（勤務時間帯）'!$C$4:$K$35,9,FALSE))</f>
        <v/>
      </c>
      <c r="AF51" s="91" t="str">
        <f>IF(AF50="","",VLOOKUP(AF50,'[1]【記載例】シフト記号表（勤務時間帯）'!$C$4:$K$35,9,FALSE))</f>
        <v/>
      </c>
      <c r="AG51" s="89" t="str">
        <f>IF(AG50="","",VLOOKUP(AG50,'[1]【記載例】シフト記号表（勤務時間帯）'!$C$4:$K$35,9,FALSE))</f>
        <v/>
      </c>
      <c r="AH51" s="90" t="str">
        <f>IF(AH50="","",VLOOKUP(AH50,'[1]【記載例】シフト記号表（勤務時間帯）'!$C$4:$K$35,9,FALSE))</f>
        <v/>
      </c>
      <c r="AI51" s="90" t="str">
        <f>IF(AI50="","",VLOOKUP(AI50,'[1]【記載例】シフト記号表（勤務時間帯）'!$C$4:$K$35,9,FALSE))</f>
        <v/>
      </c>
      <c r="AJ51" s="90" t="str">
        <f>IF(AJ50="","",VLOOKUP(AJ50,'[1]【記載例】シフト記号表（勤務時間帯）'!$C$4:$K$35,9,FALSE))</f>
        <v/>
      </c>
      <c r="AK51" s="90" t="str">
        <f>IF(AK50="","",VLOOKUP(AK50,'[1]【記載例】シフト記号表（勤務時間帯）'!$C$4:$K$35,9,FALSE))</f>
        <v/>
      </c>
      <c r="AL51" s="90" t="str">
        <f>IF(AL50="","",VLOOKUP(AL50,'[1]【記載例】シフト記号表（勤務時間帯）'!$C$4:$K$35,9,FALSE))</f>
        <v/>
      </c>
      <c r="AM51" s="91" t="str">
        <f>IF(AM50="","",VLOOKUP(AM50,'[1]【記載例】シフト記号表（勤務時間帯）'!$C$4:$K$35,9,FALSE))</f>
        <v/>
      </c>
      <c r="AN51" s="89" t="str">
        <f>IF(AN50="","",VLOOKUP(AN50,'[1]【記載例】シフト記号表（勤務時間帯）'!$C$4:$K$35,9,FALSE))</f>
        <v/>
      </c>
      <c r="AO51" s="90" t="str">
        <f>IF(AO50="","",VLOOKUP(AO50,'[1]【記載例】シフト記号表（勤務時間帯）'!$C$4:$K$35,9,FALSE))</f>
        <v/>
      </c>
      <c r="AP51" s="90" t="str">
        <f>IF(AP50="","",VLOOKUP(AP50,'[1]【記載例】シフト記号表（勤務時間帯）'!$C$4:$K$35,9,FALSE))</f>
        <v/>
      </c>
      <c r="AQ51" s="90" t="str">
        <f>IF(AQ50="","",VLOOKUP(AQ50,'[1]【記載例】シフト記号表（勤務時間帯）'!$C$4:$K$35,9,FALSE))</f>
        <v/>
      </c>
      <c r="AR51" s="90" t="str">
        <f>IF(AR50="","",VLOOKUP(AR50,'[1]【記載例】シフト記号表（勤務時間帯）'!$C$4:$K$35,9,FALSE))</f>
        <v/>
      </c>
      <c r="AS51" s="90" t="str">
        <f>IF(AS50="","",VLOOKUP(AS50,'[1]【記載例】シフト記号表（勤務時間帯）'!$C$4:$K$35,9,FALSE))</f>
        <v/>
      </c>
      <c r="AT51" s="91" t="str">
        <f>IF(AT50="","",VLOOKUP(AT50,'[1]【記載例】シフト記号表（勤務時間帯）'!$C$4:$K$35,9,FALSE))</f>
        <v/>
      </c>
      <c r="AU51" s="89" t="str">
        <f>IF(AU50="","",VLOOKUP(AU50,'[1]【記載例】シフト記号表（勤務時間帯）'!$C$4:$K$35,9,FALSE))</f>
        <v/>
      </c>
      <c r="AV51" s="90" t="str">
        <f>IF(AV50="","",VLOOKUP(AV50,'[1]【記載例】シフト記号表（勤務時間帯）'!$C$4:$K$35,9,FALSE))</f>
        <v/>
      </c>
      <c r="AW51" s="91" t="str">
        <f>IF(AW50="","",VLOOKUP(AW50,'[1]【記載例】シフト記号表（勤務時間帯）'!$C$4:$K$35,9,FALSE))</f>
        <v/>
      </c>
      <c r="AX51" s="606"/>
      <c r="AY51" s="607"/>
      <c r="AZ51" s="610"/>
      <c r="BA51" s="611"/>
      <c r="BB51" s="615"/>
      <c r="BC51" s="616"/>
      <c r="BD51" s="616"/>
      <c r="BE51" s="616"/>
      <c r="BF51" s="616"/>
      <c r="BG51" s="617"/>
    </row>
    <row r="52" spans="1:60" ht="20.25" customHeight="1" thickBot="1" x14ac:dyDescent="0.25">
      <c r="B52" s="64"/>
      <c r="C52" s="65"/>
      <c r="D52" s="65"/>
      <c r="E52" s="65"/>
      <c r="F52" s="65"/>
      <c r="G52" s="65"/>
      <c r="H52" s="65"/>
      <c r="I52" s="65"/>
      <c r="J52" s="65"/>
      <c r="K52" s="65"/>
      <c r="L52" s="65"/>
      <c r="M52" s="65"/>
      <c r="N52" s="65"/>
      <c r="O52" s="65"/>
      <c r="P52" s="65"/>
      <c r="Q52" s="65"/>
      <c r="R52" s="66"/>
      <c r="S52" s="654"/>
      <c r="T52" s="655"/>
      <c r="U52" s="655"/>
      <c r="V52" s="655"/>
      <c r="W52" s="655"/>
      <c r="X52" s="655"/>
      <c r="Y52" s="655"/>
      <c r="Z52" s="655"/>
      <c r="AA52" s="655"/>
      <c r="AB52" s="655"/>
      <c r="AC52" s="655"/>
      <c r="AD52" s="655"/>
      <c r="AE52" s="655"/>
      <c r="AF52" s="655"/>
      <c r="AG52" s="655"/>
      <c r="AH52" s="655"/>
      <c r="AI52" s="655"/>
      <c r="AJ52" s="655"/>
      <c r="AK52" s="655"/>
      <c r="AL52" s="655"/>
      <c r="AM52" s="655"/>
      <c r="AN52" s="655"/>
      <c r="AO52" s="655"/>
      <c r="AP52" s="655"/>
      <c r="AQ52" s="655"/>
      <c r="AR52" s="655"/>
      <c r="AS52" s="655"/>
      <c r="AT52" s="655"/>
      <c r="AU52" s="655"/>
      <c r="AV52" s="655"/>
      <c r="AW52" s="655"/>
      <c r="AX52" s="656">
        <f>SUM(AX16:AY51)</f>
        <v>580</v>
      </c>
      <c r="AY52" s="657"/>
      <c r="AZ52" s="658">
        <f>SUM(AZ16:BA51)</f>
        <v>145</v>
      </c>
      <c r="BA52" s="659"/>
      <c r="BB52" s="660"/>
      <c r="BC52" s="661"/>
      <c r="BD52" s="661"/>
      <c r="BE52" s="661"/>
      <c r="BF52" s="661"/>
      <c r="BG52" s="662"/>
    </row>
    <row r="53" spans="1:60" ht="20.25" customHeight="1" x14ac:dyDescent="0.2">
      <c r="C53" s="67"/>
      <c r="D53" s="68"/>
      <c r="E53" s="69"/>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70"/>
      <c r="AG53" s="44"/>
      <c r="AH53" s="44"/>
      <c r="AI53" s="44"/>
      <c r="AJ53" s="44"/>
      <c r="AK53" s="44"/>
      <c r="AL53" s="44"/>
      <c r="AM53" s="44"/>
      <c r="AN53" s="44"/>
      <c r="AO53" s="44"/>
      <c r="AP53" s="44"/>
      <c r="AQ53" s="44"/>
      <c r="AR53" s="44"/>
      <c r="AS53" s="44"/>
      <c r="AT53" s="44"/>
      <c r="AU53" s="44"/>
      <c r="AV53" s="44"/>
      <c r="AW53" s="44"/>
      <c r="AX53" s="44"/>
    </row>
    <row r="54" spans="1:60" ht="20.25" customHeight="1" x14ac:dyDescent="0.2">
      <c r="C54" s="44" t="s">
        <v>349</v>
      </c>
      <c r="D54" s="44"/>
      <c r="E54" s="44"/>
      <c r="F54" s="44"/>
      <c r="G54" s="44"/>
      <c r="H54" s="44"/>
      <c r="I54" s="44"/>
      <c r="J54" s="44"/>
      <c r="K54" s="44"/>
      <c r="L54" s="44"/>
      <c r="M54" s="70"/>
      <c r="N54" s="44"/>
      <c r="O54" s="44"/>
      <c r="P54" s="44"/>
      <c r="Q54" s="44"/>
      <c r="R54" s="44"/>
      <c r="S54" s="71"/>
      <c r="T54" s="71"/>
      <c r="U54" s="71"/>
      <c r="V54" s="71"/>
      <c r="W54" s="71"/>
      <c r="X54" s="71"/>
      <c r="Y54" s="71"/>
      <c r="Z54" s="71"/>
      <c r="AA54" s="71"/>
      <c r="AB54" s="71"/>
      <c r="AC54" s="71"/>
      <c r="AD54" s="71"/>
      <c r="AE54" s="71"/>
      <c r="AF54" s="71"/>
      <c r="AG54" s="71"/>
      <c r="AH54" s="71"/>
      <c r="AI54" s="44"/>
      <c r="AM54" s="72"/>
      <c r="AN54" s="73"/>
      <c r="AO54" s="73"/>
      <c r="AP54" s="44"/>
      <c r="AQ54" s="44"/>
      <c r="AR54" s="44"/>
      <c r="AS54" s="44"/>
      <c r="AT54" s="44"/>
      <c r="AU54" s="44"/>
      <c r="AV54" s="44"/>
      <c r="AW54" s="44"/>
      <c r="AX54" s="44"/>
      <c r="AY54" s="44"/>
      <c r="AZ54" s="44"/>
      <c r="BA54" s="44"/>
      <c r="BB54" s="44"/>
      <c r="BC54" s="44"/>
      <c r="BD54" s="44"/>
      <c r="BE54" s="44"/>
      <c r="BF54" s="44"/>
      <c r="BG54" s="44"/>
      <c r="BH54" s="73"/>
    </row>
    <row r="55" spans="1:60" ht="20.25" customHeight="1" x14ac:dyDescent="0.2">
      <c r="A55" s="44"/>
      <c r="B55" s="44"/>
      <c r="C55" s="44"/>
      <c r="D55" s="44"/>
      <c r="E55" s="44"/>
      <c r="F55" s="44"/>
      <c r="G55" s="44"/>
      <c r="H55" s="44"/>
      <c r="I55" s="44"/>
      <c r="J55" s="44"/>
      <c r="K55" s="44"/>
      <c r="L55" s="44"/>
      <c r="M55" s="70"/>
      <c r="N55" s="44"/>
      <c r="O55" s="44"/>
      <c r="P55" s="44"/>
      <c r="Q55" s="44"/>
      <c r="R55" s="44"/>
      <c r="S55" s="71"/>
      <c r="T55" s="44"/>
      <c r="AA55" s="73"/>
      <c r="AB55" s="44"/>
      <c r="AC55" s="44"/>
      <c r="AD55" s="44"/>
      <c r="AE55" s="44"/>
      <c r="AF55" s="44"/>
      <c r="AG55" s="44"/>
      <c r="AH55" s="44"/>
      <c r="AI55" s="44"/>
      <c r="AJ55" s="44"/>
      <c r="AK55" s="44"/>
      <c r="AL55" s="44"/>
      <c r="AM55" s="44"/>
      <c r="AN55" s="44"/>
      <c r="AO55" s="44"/>
      <c r="AP55" s="44"/>
      <c r="AQ55" s="44"/>
      <c r="AR55" s="44"/>
      <c r="AS55" s="44"/>
      <c r="AT55" s="73"/>
    </row>
    <row r="56" spans="1:60" ht="20.25" customHeight="1" x14ac:dyDescent="0.2">
      <c r="A56" s="44"/>
      <c r="B56" s="44"/>
      <c r="C56" s="44"/>
      <c r="D56" s="663" t="s">
        <v>350</v>
      </c>
      <c r="E56" s="663"/>
      <c r="F56" s="663" t="s">
        <v>351</v>
      </c>
      <c r="G56" s="663"/>
      <c r="H56" s="663"/>
      <c r="I56" s="663"/>
      <c r="J56" s="44"/>
      <c r="K56" s="582" t="s">
        <v>352</v>
      </c>
      <c r="L56" s="582"/>
      <c r="M56" s="582"/>
      <c r="N56" s="582"/>
      <c r="P56" s="74" t="s">
        <v>353</v>
      </c>
      <c r="Q56" s="74"/>
      <c r="R56" s="75"/>
      <c r="S56" s="71"/>
      <c r="T56" s="44"/>
      <c r="AA56" s="73"/>
      <c r="AB56" s="44"/>
      <c r="AC56" s="44"/>
      <c r="AD56" s="44"/>
      <c r="AE56" s="44"/>
      <c r="AF56" s="44"/>
      <c r="AG56" s="44"/>
      <c r="AH56" s="44"/>
      <c r="AI56" s="44"/>
      <c r="AJ56" s="44"/>
      <c r="AK56" s="44"/>
      <c r="AL56" s="44"/>
      <c r="AM56" s="44"/>
      <c r="AN56" s="44"/>
      <c r="AO56" s="44"/>
      <c r="AP56" s="44"/>
      <c r="AQ56" s="44"/>
      <c r="AR56" s="44"/>
      <c r="AS56" s="44"/>
      <c r="AT56" s="73"/>
    </row>
    <row r="57" spans="1:60" ht="20.25" customHeight="1" x14ac:dyDescent="0.2">
      <c r="A57" s="44"/>
      <c r="B57" s="44"/>
      <c r="C57" s="44"/>
      <c r="D57" s="664"/>
      <c r="E57" s="664"/>
      <c r="F57" s="664" t="s">
        <v>354</v>
      </c>
      <c r="G57" s="664"/>
      <c r="H57" s="664" t="s">
        <v>355</v>
      </c>
      <c r="I57" s="664"/>
      <c r="J57" s="44"/>
      <c r="K57" s="664" t="s">
        <v>354</v>
      </c>
      <c r="L57" s="664"/>
      <c r="M57" s="664" t="s">
        <v>355</v>
      </c>
      <c r="N57" s="664"/>
      <c r="P57" s="74" t="s">
        <v>356</v>
      </c>
      <c r="Q57" s="74"/>
      <c r="R57" s="75"/>
      <c r="S57" s="71"/>
      <c r="T57" s="44"/>
      <c r="AA57" s="73"/>
      <c r="AB57" s="44"/>
      <c r="AC57" s="44"/>
      <c r="AD57" s="44"/>
      <c r="AE57" s="44"/>
      <c r="AF57" s="44"/>
      <c r="AG57" s="44"/>
      <c r="AH57" s="44"/>
      <c r="AI57" s="44"/>
      <c r="AJ57" s="44"/>
      <c r="AK57" s="44"/>
      <c r="AL57" s="44"/>
      <c r="AM57" s="44"/>
      <c r="AN57" s="44"/>
      <c r="AO57" s="44"/>
      <c r="AP57" s="44"/>
      <c r="AQ57" s="44"/>
      <c r="AR57" s="44"/>
      <c r="AS57" s="44"/>
      <c r="AT57" s="73"/>
    </row>
    <row r="58" spans="1:60" ht="20.25" customHeight="1" x14ac:dyDescent="0.2">
      <c r="C58" s="44"/>
      <c r="D58" s="667" t="s">
        <v>357</v>
      </c>
      <c r="E58" s="667"/>
      <c r="F58" s="668">
        <f>SUMIFS($AX$16:$AY$51,$C$16:$D$51,"介護支援専門員",$E$16:$F$51,"A")</f>
        <v>319.99999999999994</v>
      </c>
      <c r="G58" s="668"/>
      <c r="H58" s="669">
        <f>SUMIFS($AZ$16:$BA$51,$C$16:$D$51,"介護支援専門員",$E$16:$F$51,"A")</f>
        <v>79.999999999999986</v>
      </c>
      <c r="I58" s="669"/>
      <c r="J58" s="44"/>
      <c r="K58" s="670">
        <v>0</v>
      </c>
      <c r="L58" s="670"/>
      <c r="M58" s="671">
        <v>0</v>
      </c>
      <c r="N58" s="671"/>
      <c r="P58" s="665">
        <v>2</v>
      </c>
      <c r="Q58" s="666"/>
      <c r="R58" s="75"/>
      <c r="S58" s="71"/>
      <c r="T58" s="72"/>
      <c r="AA58" s="73"/>
      <c r="AB58" s="44"/>
      <c r="AC58" s="44"/>
      <c r="AD58" s="44"/>
      <c r="AE58" s="44"/>
      <c r="AF58" s="44"/>
      <c r="AG58" s="44"/>
      <c r="AH58" s="44"/>
      <c r="AI58" s="44"/>
      <c r="AJ58" s="44"/>
      <c r="AK58" s="44"/>
      <c r="AL58" s="44"/>
      <c r="AM58" s="44"/>
      <c r="AN58" s="44"/>
      <c r="AO58" s="44"/>
      <c r="AP58" s="44"/>
      <c r="AQ58" s="44"/>
      <c r="AR58" s="44"/>
      <c r="AS58" s="44"/>
      <c r="AT58" s="73"/>
    </row>
    <row r="59" spans="1:60" ht="20.25" customHeight="1" x14ac:dyDescent="0.2">
      <c r="C59" s="44"/>
      <c r="D59" s="667" t="s">
        <v>358</v>
      </c>
      <c r="E59" s="667"/>
      <c r="F59" s="668">
        <f>SUMIFS($AX$16:$AY$51,$C$16:$D$51,"介護支援専門員",$E$16:$F$51,"B")</f>
        <v>80</v>
      </c>
      <c r="G59" s="668"/>
      <c r="H59" s="669">
        <f>SUMIFS($AZ$16:$BA$51,$C$16:$D$51,"介護支援専門員",$E$16:$F$51,"B")</f>
        <v>20</v>
      </c>
      <c r="I59" s="669"/>
      <c r="J59" s="44"/>
      <c r="K59" s="670">
        <v>80</v>
      </c>
      <c r="L59" s="670"/>
      <c r="M59" s="671">
        <v>20</v>
      </c>
      <c r="N59" s="671"/>
      <c r="P59" s="665">
        <v>0</v>
      </c>
      <c r="Q59" s="666"/>
      <c r="R59" s="75"/>
      <c r="S59" s="71"/>
      <c r="T59" s="72"/>
      <c r="AA59" s="73"/>
      <c r="AB59" s="44"/>
      <c r="AC59" s="44"/>
      <c r="AD59" s="44"/>
      <c r="AE59" s="44"/>
      <c r="AF59" s="44"/>
      <c r="AG59" s="44"/>
      <c r="AH59" s="44"/>
      <c r="AI59" s="44"/>
      <c r="AJ59" s="44"/>
      <c r="AK59" s="44"/>
      <c r="AL59" s="44"/>
      <c r="AM59" s="44"/>
      <c r="AN59" s="44"/>
      <c r="AO59" s="44"/>
      <c r="AP59" s="44"/>
      <c r="AQ59" s="44"/>
      <c r="AR59" s="44"/>
      <c r="AS59" s="44"/>
      <c r="AT59" s="73"/>
    </row>
    <row r="60" spans="1:60" ht="20.25" customHeight="1" x14ac:dyDescent="0.2">
      <c r="C60" s="44"/>
      <c r="D60" s="667" t="s">
        <v>359</v>
      </c>
      <c r="E60" s="667"/>
      <c r="F60" s="668">
        <f>SUMIFS($AX$16:$AY$51,$C$16:$D$51,"介護支援専門員",$E$16:$F$51,"C")</f>
        <v>100</v>
      </c>
      <c r="G60" s="668"/>
      <c r="H60" s="669">
        <f>SUMIFS($AZ$16:$BA$51,$C$16:$D$51,"介護支援専門員",$E$16:$F$51,"C")</f>
        <v>25</v>
      </c>
      <c r="I60" s="669"/>
      <c r="J60" s="44"/>
      <c r="K60" s="670">
        <v>100</v>
      </c>
      <c r="L60" s="670"/>
      <c r="M60" s="674">
        <v>25</v>
      </c>
      <c r="N60" s="674"/>
      <c r="P60" s="672" t="s">
        <v>360</v>
      </c>
      <c r="Q60" s="673"/>
      <c r="R60" s="75"/>
      <c r="S60" s="71"/>
    </row>
    <row r="61" spans="1:60" ht="20.25" customHeight="1" x14ac:dyDescent="0.2">
      <c r="C61" s="44"/>
      <c r="D61" s="667" t="s">
        <v>361</v>
      </c>
      <c r="E61" s="667"/>
      <c r="F61" s="668">
        <f>SUMIFS($AX$16:$AY$51,$C$16:$D$51,"介護支援専門員",$E$16:$F$51,"D")</f>
        <v>0</v>
      </c>
      <c r="G61" s="668"/>
      <c r="H61" s="669">
        <f>SUMIFS($AZ$16:$BA$51,$C$16:$D$51,"介護支援専門員",$E$16:$F$51,"D")</f>
        <v>0</v>
      </c>
      <c r="I61" s="669"/>
      <c r="J61" s="44"/>
      <c r="K61" s="670">
        <v>0</v>
      </c>
      <c r="L61" s="670"/>
      <c r="M61" s="674">
        <v>0</v>
      </c>
      <c r="N61" s="674"/>
      <c r="P61" s="672" t="s">
        <v>360</v>
      </c>
      <c r="Q61" s="673"/>
      <c r="R61" s="75"/>
      <c r="S61" s="71"/>
    </row>
    <row r="62" spans="1:60" ht="20.25" customHeight="1" x14ac:dyDescent="0.2">
      <c r="C62" s="44"/>
      <c r="D62" s="667" t="s">
        <v>362</v>
      </c>
      <c r="E62" s="667"/>
      <c r="F62" s="668">
        <f>SUM(F58:G61)</f>
        <v>499.99999999999994</v>
      </c>
      <c r="G62" s="668"/>
      <c r="H62" s="669">
        <f>SUM(H58:I61)</f>
        <v>124.99999999999999</v>
      </c>
      <c r="I62" s="669"/>
      <c r="J62" s="44"/>
      <c r="K62" s="668">
        <f>SUM(K58:L61)</f>
        <v>180</v>
      </c>
      <c r="L62" s="668"/>
      <c r="M62" s="669">
        <f>SUM(M58:N61)</f>
        <v>45</v>
      </c>
      <c r="N62" s="669"/>
      <c r="P62" s="677">
        <f>SUM(P58:Q59)</f>
        <v>2</v>
      </c>
      <c r="Q62" s="678"/>
      <c r="R62" s="75"/>
      <c r="S62" s="71"/>
    </row>
    <row r="63" spans="1:60" ht="20.25" customHeight="1" x14ac:dyDescent="0.2">
      <c r="C63" s="76"/>
      <c r="D63" s="77"/>
      <c r="E63" s="77"/>
      <c r="F63" s="77"/>
      <c r="G63" s="77"/>
      <c r="H63" s="78"/>
      <c r="I63" s="78"/>
      <c r="J63" s="78"/>
      <c r="K63" s="79"/>
      <c r="L63" s="79"/>
      <c r="M63" s="79"/>
      <c r="N63" s="80"/>
      <c r="O63" s="81"/>
      <c r="P63" s="71"/>
      <c r="Q63" s="71"/>
      <c r="R63" s="71"/>
      <c r="S63" s="71"/>
    </row>
    <row r="64" spans="1:60" ht="20.25" customHeight="1" x14ac:dyDescent="0.2">
      <c r="C64" s="76"/>
      <c r="D64" s="70" t="s">
        <v>363</v>
      </c>
      <c r="E64" s="44"/>
      <c r="F64" s="44"/>
      <c r="G64" s="44"/>
      <c r="H64" s="44"/>
      <c r="I64" s="44"/>
      <c r="J64" s="44"/>
      <c r="K64" s="44"/>
      <c r="L64" s="44"/>
      <c r="M64" s="82"/>
      <c r="N64" s="82"/>
      <c r="O64" s="44"/>
      <c r="P64" s="44"/>
      <c r="Q64" s="44"/>
      <c r="R64" s="71"/>
      <c r="S64" s="71"/>
      <c r="U64" s="44" t="s">
        <v>364</v>
      </c>
      <c r="V64" s="44"/>
      <c r="W64" s="44"/>
      <c r="X64" s="44"/>
      <c r="Y64" s="44"/>
      <c r="Z64" s="44"/>
    </row>
    <row r="65" spans="3:34" ht="20.25" customHeight="1" x14ac:dyDescent="0.2">
      <c r="C65" s="76"/>
      <c r="D65" s="44" t="s">
        <v>365</v>
      </c>
      <c r="E65" s="44"/>
      <c r="F65" s="44"/>
      <c r="G65" s="44"/>
      <c r="H65" s="44"/>
      <c r="I65" s="44" t="s">
        <v>366</v>
      </c>
      <c r="J65" s="44"/>
      <c r="K65" s="44"/>
      <c r="L65" s="44"/>
      <c r="M65" s="70"/>
      <c r="N65" s="44"/>
      <c r="O65" s="44"/>
      <c r="P65" s="44"/>
      <c r="Q65" s="44"/>
      <c r="R65" s="71"/>
      <c r="S65" s="71"/>
      <c r="U65" s="667" t="s">
        <v>367</v>
      </c>
      <c r="V65" s="667"/>
      <c r="W65" s="667" t="s">
        <v>368</v>
      </c>
      <c r="X65" s="667"/>
      <c r="Y65" s="667"/>
      <c r="Z65" s="667"/>
    </row>
    <row r="66" spans="3:34" ht="20.25" customHeight="1" x14ac:dyDescent="0.2">
      <c r="C66" s="76"/>
      <c r="D66" s="44" t="s">
        <v>369</v>
      </c>
      <c r="E66" s="44"/>
      <c r="F66" s="44"/>
      <c r="G66" s="44"/>
      <c r="H66" s="44"/>
      <c r="I66" s="44" t="s">
        <v>370</v>
      </c>
      <c r="J66" s="44"/>
      <c r="K66" s="44"/>
      <c r="L66" s="44"/>
      <c r="M66" s="70"/>
      <c r="N66" s="44" t="s">
        <v>371</v>
      </c>
      <c r="O66" s="44"/>
      <c r="P66" s="44"/>
      <c r="Q66" s="44"/>
      <c r="R66" s="71"/>
      <c r="S66" s="71"/>
      <c r="U66" s="667" t="s">
        <v>357</v>
      </c>
      <c r="V66" s="667"/>
      <c r="W66" s="667" t="s">
        <v>372</v>
      </c>
      <c r="X66" s="667"/>
      <c r="Y66" s="667"/>
      <c r="Z66" s="667"/>
    </row>
    <row r="67" spans="3:34" ht="20.25" customHeight="1" x14ac:dyDescent="0.2">
      <c r="C67" s="75"/>
      <c r="D67" s="675">
        <f>M62</f>
        <v>45</v>
      </c>
      <c r="E67" s="667"/>
      <c r="F67" s="667"/>
      <c r="G67" s="667"/>
      <c r="H67" s="83" t="s">
        <v>373</v>
      </c>
      <c r="I67" s="667">
        <f>$AW$5</f>
        <v>40</v>
      </c>
      <c r="J67" s="667"/>
      <c r="K67" s="667"/>
      <c r="L67" s="667"/>
      <c r="M67" s="83" t="s">
        <v>374</v>
      </c>
      <c r="N67" s="676">
        <f>ROUNDDOWN(D67/I67,1)</f>
        <v>1.1000000000000001</v>
      </c>
      <c r="O67" s="676"/>
      <c r="P67" s="676"/>
      <c r="Q67" s="676"/>
      <c r="R67" s="75"/>
      <c r="S67" s="75"/>
      <c r="U67" s="667" t="s">
        <v>358</v>
      </c>
      <c r="V67" s="667"/>
      <c r="W67" s="667" t="s">
        <v>375</v>
      </c>
      <c r="X67" s="667"/>
      <c r="Y67" s="667"/>
      <c r="Z67" s="667"/>
    </row>
    <row r="68" spans="3:34" ht="20.25" customHeight="1" x14ac:dyDescent="0.2">
      <c r="C68" s="75"/>
      <c r="D68" s="44"/>
      <c r="E68" s="44"/>
      <c r="F68" s="44"/>
      <c r="G68" s="44"/>
      <c r="H68" s="44"/>
      <c r="I68" s="44"/>
      <c r="J68" s="44"/>
      <c r="K68" s="44"/>
      <c r="L68" s="44"/>
      <c r="M68" s="70"/>
      <c r="N68" s="44" t="s">
        <v>376</v>
      </c>
      <c r="O68" s="44"/>
      <c r="P68" s="44"/>
      <c r="Q68" s="44"/>
      <c r="R68" s="75"/>
      <c r="S68" s="75"/>
      <c r="U68" s="667" t="s">
        <v>359</v>
      </c>
      <c r="V68" s="667"/>
      <c r="W68" s="667" t="s">
        <v>377</v>
      </c>
      <c r="X68" s="667"/>
      <c r="Y68" s="667"/>
      <c r="Z68" s="667"/>
    </row>
    <row r="69" spans="3:34" ht="20.25" customHeight="1" x14ac:dyDescent="0.2">
      <c r="C69" s="75"/>
      <c r="D69" s="44" t="s">
        <v>378</v>
      </c>
      <c r="E69" s="44"/>
      <c r="F69" s="44"/>
      <c r="G69" s="44"/>
      <c r="H69" s="44"/>
      <c r="I69" s="44"/>
      <c r="J69" s="44"/>
      <c r="K69" s="44"/>
      <c r="L69" s="44"/>
      <c r="M69" s="70"/>
      <c r="N69" s="44"/>
      <c r="O69" s="44"/>
      <c r="P69" s="44"/>
      <c r="Q69" s="44"/>
      <c r="R69" s="75"/>
      <c r="S69" s="75"/>
      <c r="U69" s="667" t="s">
        <v>361</v>
      </c>
      <c r="V69" s="667"/>
      <c r="W69" s="667" t="s">
        <v>379</v>
      </c>
      <c r="X69" s="667"/>
      <c r="Y69" s="667"/>
      <c r="Z69" s="667"/>
    </row>
    <row r="70" spans="3:34" ht="20.25" customHeight="1" x14ac:dyDescent="0.2">
      <c r="C70" s="75"/>
      <c r="D70" s="44" t="s">
        <v>353</v>
      </c>
      <c r="E70" s="44"/>
      <c r="F70" s="44"/>
      <c r="G70" s="44"/>
      <c r="H70" s="44"/>
      <c r="I70" s="44"/>
      <c r="J70" s="44"/>
      <c r="K70" s="44"/>
      <c r="L70" s="44"/>
      <c r="M70" s="70"/>
      <c r="N70" s="663"/>
      <c r="O70" s="663"/>
      <c r="P70" s="663"/>
      <c r="Q70" s="663"/>
      <c r="R70" s="75"/>
      <c r="S70" s="75"/>
    </row>
    <row r="71" spans="3:34" ht="20.25" customHeight="1" x14ac:dyDescent="0.2">
      <c r="C71" s="75"/>
      <c r="D71" s="42" t="s">
        <v>380</v>
      </c>
      <c r="I71" s="44" t="s">
        <v>381</v>
      </c>
      <c r="N71" s="664" t="s">
        <v>362</v>
      </c>
      <c r="O71" s="664"/>
      <c r="P71" s="664"/>
      <c r="Q71" s="664"/>
      <c r="R71" s="75"/>
      <c r="S71" s="84" t="s">
        <v>382</v>
      </c>
      <c r="T71" s="85"/>
      <c r="U71" s="85"/>
      <c r="V71" s="85"/>
    </row>
    <row r="72" spans="3:34" ht="20.25" customHeight="1" x14ac:dyDescent="0.2">
      <c r="C72" s="75"/>
      <c r="D72" s="667">
        <f>P62</f>
        <v>2</v>
      </c>
      <c r="E72" s="667"/>
      <c r="F72" s="667"/>
      <c r="G72" s="667"/>
      <c r="H72" s="83" t="s">
        <v>383</v>
      </c>
      <c r="I72" s="676">
        <f>N67</f>
        <v>1.1000000000000001</v>
      </c>
      <c r="J72" s="676"/>
      <c r="K72" s="676"/>
      <c r="L72" s="676"/>
      <c r="M72" s="83" t="s">
        <v>374</v>
      </c>
      <c r="N72" s="679">
        <f>ROUNDDOWN(D72+I72,1)</f>
        <v>3.1</v>
      </c>
      <c r="O72" s="679"/>
      <c r="P72" s="679"/>
      <c r="Q72" s="679"/>
      <c r="R72" s="75"/>
      <c r="S72" s="680">
        <f>IF(BA9="","",ROUNDUP(BA9/35,0))</f>
        <v>3</v>
      </c>
      <c r="T72" s="680"/>
      <c r="U72" s="680"/>
      <c r="V72" s="680"/>
    </row>
    <row r="73" spans="3:34" ht="20.25" customHeight="1" x14ac:dyDescent="0.2">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row>
  </sheetData>
  <mergeCells count="274">
    <mergeCell ref="N71:Q71"/>
    <mergeCell ref="D72:G72"/>
    <mergeCell ref="I72:L72"/>
    <mergeCell ref="N72:Q72"/>
    <mergeCell ref="S72:V72"/>
    <mergeCell ref="U68:V68"/>
    <mergeCell ref="W68:Z68"/>
    <mergeCell ref="U69:V69"/>
    <mergeCell ref="W69:Z69"/>
    <mergeCell ref="N70:Q70"/>
    <mergeCell ref="D67:G67"/>
    <mergeCell ref="I67:L67"/>
    <mergeCell ref="N67:Q67"/>
    <mergeCell ref="U67:V67"/>
    <mergeCell ref="W67:Z67"/>
    <mergeCell ref="P62:Q62"/>
    <mergeCell ref="U65:V65"/>
    <mergeCell ref="W65:Z65"/>
    <mergeCell ref="U66:V66"/>
    <mergeCell ref="W66:Z66"/>
    <mergeCell ref="D62:E62"/>
    <mergeCell ref="F62:G62"/>
    <mergeCell ref="H62:I62"/>
    <mergeCell ref="K62:L62"/>
    <mergeCell ref="M62:N62"/>
    <mergeCell ref="P60:Q60"/>
    <mergeCell ref="D61:E61"/>
    <mergeCell ref="F61:G61"/>
    <mergeCell ref="H61:I61"/>
    <mergeCell ref="K61:L61"/>
    <mergeCell ref="M61:N61"/>
    <mergeCell ref="P61:Q61"/>
    <mergeCell ref="D60:E60"/>
    <mergeCell ref="F60:G60"/>
    <mergeCell ref="H60:I60"/>
    <mergeCell ref="K60:L60"/>
    <mergeCell ref="M60:N60"/>
    <mergeCell ref="P58:Q58"/>
    <mergeCell ref="D59:E59"/>
    <mergeCell ref="F59:G59"/>
    <mergeCell ref="H59:I59"/>
    <mergeCell ref="K59:L59"/>
    <mergeCell ref="M59:N59"/>
    <mergeCell ref="P59:Q59"/>
    <mergeCell ref="D58:E58"/>
    <mergeCell ref="F58:G58"/>
    <mergeCell ref="H58:I58"/>
    <mergeCell ref="K58:L58"/>
    <mergeCell ref="M58:N58"/>
    <mergeCell ref="S52:AW52"/>
    <mergeCell ref="AX52:AY52"/>
    <mergeCell ref="AZ52:BA52"/>
    <mergeCell ref="BB52:BG52"/>
    <mergeCell ref="D56:E57"/>
    <mergeCell ref="F56:I56"/>
    <mergeCell ref="K56:N56"/>
    <mergeCell ref="F57:G57"/>
    <mergeCell ref="H57:I57"/>
    <mergeCell ref="K57:L57"/>
    <mergeCell ref="M57:N57"/>
    <mergeCell ref="P50:R50"/>
    <mergeCell ref="AX50:AY51"/>
    <mergeCell ref="AZ50:BA51"/>
    <mergeCell ref="BB50:BG51"/>
    <mergeCell ref="P51:R51"/>
    <mergeCell ref="B50:B51"/>
    <mergeCell ref="C50:D51"/>
    <mergeCell ref="E50:F51"/>
    <mergeCell ref="G50:K51"/>
    <mergeCell ref="L50:O51"/>
    <mergeCell ref="P48:R48"/>
    <mergeCell ref="AX48:AY49"/>
    <mergeCell ref="AZ48:BA49"/>
    <mergeCell ref="BB48:BG49"/>
    <mergeCell ref="P49:R49"/>
    <mergeCell ref="B48:B49"/>
    <mergeCell ref="C48:D49"/>
    <mergeCell ref="E48:F49"/>
    <mergeCell ref="G48:K49"/>
    <mergeCell ref="L48:O49"/>
    <mergeCell ref="P46:R46"/>
    <mergeCell ref="AX46:AY47"/>
    <mergeCell ref="AZ46:BA47"/>
    <mergeCell ref="BB46:BG47"/>
    <mergeCell ref="P47:R47"/>
    <mergeCell ref="B46:B47"/>
    <mergeCell ref="C46:D47"/>
    <mergeCell ref="E46:F47"/>
    <mergeCell ref="G46:K47"/>
    <mergeCell ref="L46:O47"/>
    <mergeCell ref="P44:R44"/>
    <mergeCell ref="AX44:AY45"/>
    <mergeCell ref="AZ44:BA45"/>
    <mergeCell ref="BB44:BG45"/>
    <mergeCell ref="P45:R45"/>
    <mergeCell ref="B44:B45"/>
    <mergeCell ref="C44:D45"/>
    <mergeCell ref="E44:F45"/>
    <mergeCell ref="G44:K45"/>
    <mergeCell ref="L44:O45"/>
    <mergeCell ref="P42:R42"/>
    <mergeCell ref="AX42:AY43"/>
    <mergeCell ref="AZ42:BA43"/>
    <mergeCell ref="BB42:BG43"/>
    <mergeCell ref="P43:R43"/>
    <mergeCell ref="B42:B43"/>
    <mergeCell ref="C42:D43"/>
    <mergeCell ref="E42:F43"/>
    <mergeCell ref="G42:K43"/>
    <mergeCell ref="L42:O43"/>
    <mergeCell ref="P40:R40"/>
    <mergeCell ref="AX40:AY41"/>
    <mergeCell ref="AZ40:BA41"/>
    <mergeCell ref="BB40:BG41"/>
    <mergeCell ref="P41:R41"/>
    <mergeCell ref="B40:B41"/>
    <mergeCell ref="C40:D41"/>
    <mergeCell ref="E40:F41"/>
    <mergeCell ref="G40:K41"/>
    <mergeCell ref="L40:O41"/>
    <mergeCell ref="P38:R38"/>
    <mergeCell ref="AX38:AY39"/>
    <mergeCell ref="AZ38:BA39"/>
    <mergeCell ref="BB38:BG39"/>
    <mergeCell ref="P39:R39"/>
    <mergeCell ref="B38:B39"/>
    <mergeCell ref="C38:D39"/>
    <mergeCell ref="E38:F39"/>
    <mergeCell ref="G38:K39"/>
    <mergeCell ref="L38:O39"/>
    <mergeCell ref="P36:R36"/>
    <mergeCell ref="AX36:AY37"/>
    <mergeCell ref="AZ36:BA37"/>
    <mergeCell ref="BB36:BG37"/>
    <mergeCell ref="P37:R37"/>
    <mergeCell ref="B36:B37"/>
    <mergeCell ref="C36:D37"/>
    <mergeCell ref="E36:F37"/>
    <mergeCell ref="G36:K37"/>
    <mergeCell ref="L36:O37"/>
    <mergeCell ref="P34:R34"/>
    <mergeCell ref="AX34:AY35"/>
    <mergeCell ref="AZ34:BA35"/>
    <mergeCell ref="BB34:BG35"/>
    <mergeCell ref="P35:R35"/>
    <mergeCell ref="B34:B35"/>
    <mergeCell ref="C34:D35"/>
    <mergeCell ref="E34:F35"/>
    <mergeCell ref="G34:K35"/>
    <mergeCell ref="L34:O35"/>
    <mergeCell ref="P32:R32"/>
    <mergeCell ref="AX32:AY33"/>
    <mergeCell ref="AZ32:BA33"/>
    <mergeCell ref="BB32:BG33"/>
    <mergeCell ref="P33:R33"/>
    <mergeCell ref="B32:B33"/>
    <mergeCell ref="C32:D33"/>
    <mergeCell ref="E32:F33"/>
    <mergeCell ref="G32:K33"/>
    <mergeCell ref="L32:O33"/>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AX16:AY17"/>
    <mergeCell ref="AZ16:BA17"/>
    <mergeCell ref="BB16:BG17"/>
    <mergeCell ref="P17:R17"/>
    <mergeCell ref="B18:B19"/>
    <mergeCell ref="C18:D19"/>
    <mergeCell ref="E18:F19"/>
    <mergeCell ref="G18:K19"/>
    <mergeCell ref="L18:O19"/>
    <mergeCell ref="P18:R18"/>
    <mergeCell ref="AX18:AY19"/>
    <mergeCell ref="AZ18:BA19"/>
    <mergeCell ref="BB18:BG19"/>
    <mergeCell ref="P19:R19"/>
    <mergeCell ref="AN12:AT12"/>
    <mergeCell ref="AU12:AW12"/>
    <mergeCell ref="B16:B17"/>
    <mergeCell ref="C16:D17"/>
    <mergeCell ref="E16:F17"/>
    <mergeCell ref="G16:K17"/>
    <mergeCell ref="L16:O17"/>
    <mergeCell ref="P16:R16"/>
    <mergeCell ref="BA7:BB7"/>
    <mergeCell ref="B8:U8"/>
    <mergeCell ref="B9:U9"/>
    <mergeCell ref="BA9:BB9"/>
    <mergeCell ref="B11:B15"/>
    <mergeCell ref="C11:D15"/>
    <mergeCell ref="E11:F15"/>
    <mergeCell ref="G11:K15"/>
    <mergeCell ref="L11:O15"/>
    <mergeCell ref="S11:AW11"/>
    <mergeCell ref="AX11:AY15"/>
    <mergeCell ref="AZ11:BA15"/>
    <mergeCell ref="BB11:BG15"/>
    <mergeCell ref="S12:Y12"/>
    <mergeCell ref="Z12:AF12"/>
    <mergeCell ref="AG12:AM12"/>
    <mergeCell ref="BC3:BF3"/>
    <mergeCell ref="B4:I4"/>
    <mergeCell ref="AS5:AT5"/>
    <mergeCell ref="AW5:AX5"/>
    <mergeCell ref="BA5:BB5"/>
    <mergeCell ref="AP1:BD1"/>
    <mergeCell ref="X2:Y2"/>
    <mergeCell ref="AA2:AB2"/>
    <mergeCell ref="AE2:AF2"/>
    <mergeCell ref="AP2:BD2"/>
    <mergeCell ref="K6:M6"/>
    <mergeCell ref="O6:Q6"/>
    <mergeCell ref="S6:T6"/>
    <mergeCell ref="K7:M7"/>
    <mergeCell ref="O7:Q7"/>
    <mergeCell ref="S7:T7"/>
    <mergeCell ref="P20:R20"/>
    <mergeCell ref="P24:R24"/>
    <mergeCell ref="P28:R28"/>
  </mergeCells>
  <phoneticPr fontId="4"/>
  <conditionalFormatting sqref="P54:AH54 P57:Q57 S62 P62 P59:P60 P63:S64 P55:S55 S57:S60">
    <cfRule type="expression" dxfId="8" priority="6">
      <formula>OR(#REF!=$B53,#REF!=$B53)</formula>
    </cfRule>
  </conditionalFormatting>
  <conditionalFormatting sqref="P66:S66">
    <cfRule type="expression" dxfId="7" priority="7">
      <formula>OR(#REF!=$B53,#REF!=$B53)</formula>
    </cfRule>
  </conditionalFormatting>
  <conditionalFormatting sqref="P61 S61">
    <cfRule type="expression" dxfId="6" priority="8">
      <formula>OR(#REF!=$B53,#REF!=$B53)</formula>
    </cfRule>
  </conditionalFormatting>
  <conditionalFormatting sqref="P56:Q56 P65:S65 S56">
    <cfRule type="expression" dxfId="5" priority="9">
      <formula>OR(#REF!=$B54,#REF!=$B54)</formula>
    </cfRule>
  </conditionalFormatting>
  <conditionalFormatting sqref="U65:Z67">
    <cfRule type="expression" dxfId="4" priority="2">
      <formula>OR(#REF!=$B55,#REF!=$B55)</formula>
    </cfRule>
  </conditionalFormatting>
  <conditionalFormatting sqref="U69:Z69">
    <cfRule type="expression" dxfId="3" priority="3">
      <formula>OR(#REF!=$B47,#REF!=$B47)</formula>
    </cfRule>
  </conditionalFormatting>
  <conditionalFormatting sqref="U64:Z64">
    <cfRule type="expression" dxfId="2" priority="4">
      <formula>OR(#REF!=$B47,#REF!=$B47)</formula>
    </cfRule>
  </conditionalFormatting>
  <conditionalFormatting sqref="U68:Z68">
    <cfRule type="expression" dxfId="1" priority="5">
      <formula>OR(#REF!=$B57,#REF!=$B57)</formula>
    </cfRule>
  </conditionalFormatting>
  <conditionalFormatting sqref="P58">
    <cfRule type="expression" dxfId="0" priority="1">
      <formula>OR(#REF!=$B57,#REF!=$B57)</formula>
    </cfRule>
  </conditionalFormatting>
  <dataValidations count="6">
    <dataValidation type="list" allowBlank="1" showInputMessage="1" showErrorMessage="1" sqref="E18 E20 E22 E24 E26 E28 E30 E32 E34 E50 E48 E16:F17 E44 E42 E40 E38 E36 E46" xr:uid="{3FF65E70-D5E9-4E59-90B5-A0E4EBBEC9BC}">
      <formula1>"A, B, C, D"</formula1>
    </dataValidation>
    <dataValidation type="list" allowBlank="1" showInputMessage="1" showErrorMessage="1" sqref="C16 C18 C20 C22 C24 C26 C28 C30 C32 C34 C48 C50 C44 C42 C40 C38 C36 C46" xr:uid="{C6BACD30-778B-4298-89EE-D605893D26E6}">
      <formula1>職種</formula1>
    </dataValidation>
    <dataValidation type="list" allowBlank="1" showInputMessage="1" showErrorMessage="1" sqref="B6:I7" xr:uid="{FA9F1039-95E1-4CF1-8463-38A1CF87A2F0}">
      <formula1>"○,－"</formula1>
    </dataValidation>
    <dataValidation type="list" allowBlank="1" showInputMessage="1" showErrorMessage="1" sqref="BC3:BF3" xr:uid="{9AC1989F-DED0-4C4C-B336-B297E3E9B93F}">
      <formula1>"計画,実績"</formula1>
    </dataValidation>
    <dataValidation type="decimal" allowBlank="1" showInputMessage="1" showErrorMessage="1" error="入力可能範囲　32～40" sqref="AW5:AX5" xr:uid="{DD5E30B9-010F-4B87-8897-EE106791A117}">
      <formula1>32</formula1>
      <formula2>40</formula2>
    </dataValidation>
    <dataValidation type="list" errorStyle="warning" allowBlank="1" showInputMessage="1" showErrorMessage="1" error="リストにない場合のみ、入力してください。" sqref="G16:K51" xr:uid="{22724750-0497-4230-A1D9-8CC4EB2CC88C}">
      <formula1>INDIRECT(C16)</formula1>
    </dataValidation>
  </dataValidations>
  <pageMargins left="0.81" right="0.63" top="0.38" bottom="0.28000000000000003" header="0.24" footer="0.42"/>
  <pageSetup paperSize="9" scale="4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anchor moveWithCells="1" sizeWithCells="1">
                  <from>
                    <xdr:col>21</xdr:col>
                    <xdr:colOff>406400</xdr:colOff>
                    <xdr:row>5</xdr:row>
                    <xdr:rowOff>177800</xdr:rowOff>
                  </from>
                  <to>
                    <xdr:col>25</xdr:col>
                    <xdr:colOff>330200</xdr:colOff>
                    <xdr:row>9</xdr:row>
                    <xdr:rowOff>12700</xdr:rowOff>
                  </to>
                </anchor>
              </controlPr>
            </control>
          </mc:Choice>
        </mc:AlternateContent>
        <mc:AlternateContent xmlns:mc="http://schemas.openxmlformats.org/markup-compatibility/2006">
          <mc:Choice Requires="x14">
            <control shapeId="3074" r:id="rId5" name="Button 2">
              <controlPr defaultSize="0" print="0" autoFill="0" autoPict="0">
                <anchor moveWithCells="1" sizeWithCells="1">
                  <from>
                    <xdr:col>26</xdr:col>
                    <xdr:colOff>76200</xdr:colOff>
                    <xdr:row>5</xdr:row>
                    <xdr:rowOff>165100</xdr:rowOff>
                  </from>
                  <to>
                    <xdr:col>30</xdr:col>
                    <xdr:colOff>12700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69EF189-1BCD-4017-913B-AB8AE720C651}">
          <x14:formula1>
            <xm:f>'C:\Users\A16P172\Downloads\[5193.xls]【記載例】シフト記号表（勤務時間帯）'!#REF!</xm:f>
          </x14:formula1>
          <xm:sqref>S16:AW16 S18:AW18 S46:AW46 S20:AW20 S22:AW22 S26:AW26 S28:AW28 S30:AW30 S32:AW32 S34:AW34 S44:AW44 S48:AW48 S50:AW50 S42:AW42 S40:AW40 S38:AW38 S36:AW36 S24:AW24</xm:sqref>
        </x14:dataValidation>
        <x14:dataValidation type="list" allowBlank="1" showInputMessage="1" showErrorMessage="1" xr:uid="{36A05D56-4784-4F78-9447-01D88B9E174D}">
          <x14:formula1>
            <xm:f>'C:\Users\A16P172\Downloads\[5193.xls]プルダウン・リスト'!#REF!</xm:f>
          </x14:formula1>
          <xm:sqref>AP1:BD1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35"/>
  <sheetViews>
    <sheetView view="pageBreakPreview" zoomScale="50" zoomScaleNormal="100" zoomScaleSheetLayoutView="50" workbookViewId="0">
      <selection activeCell="B17" sqref="B17"/>
    </sheetView>
  </sheetViews>
  <sheetFormatPr defaultColWidth="9" defaultRowHeight="13" x14ac:dyDescent="0.2"/>
  <cols>
    <col min="1" max="1" width="1.6328125" style="95" customWidth="1"/>
    <col min="2" max="2" width="15.08984375" style="97" bestFit="1" customWidth="1"/>
    <col min="3" max="3" width="10.6328125" style="97" customWidth="1"/>
    <col min="4" max="4" width="3.36328125" style="97" bestFit="1" customWidth="1"/>
    <col min="5" max="5" width="15.6328125" style="95" customWidth="1"/>
    <col min="6" max="6" width="3.36328125" style="95" bestFit="1" customWidth="1"/>
    <col min="7" max="7" width="15.6328125" style="95" customWidth="1"/>
    <col min="8" max="8" width="3.36328125" style="95" bestFit="1" customWidth="1"/>
    <col min="9" max="9" width="15.6328125" style="97" customWidth="1"/>
    <col min="10" max="10" width="3.36328125" style="95" bestFit="1" customWidth="1"/>
    <col min="11" max="11" width="15.6328125" style="95" customWidth="1"/>
    <col min="12" max="12" width="5" style="95" customWidth="1"/>
    <col min="13" max="16384" width="9" style="95"/>
  </cols>
  <sheetData>
    <row r="1" spans="2:11" x14ac:dyDescent="0.2">
      <c r="B1" s="96" t="s">
        <v>401</v>
      </c>
    </row>
    <row r="2" spans="2:11" x14ac:dyDescent="0.2">
      <c r="B2" s="98" t="s">
        <v>402</v>
      </c>
      <c r="E2" s="99" t="s">
        <v>403</v>
      </c>
      <c r="I2" s="100" t="s">
        <v>404</v>
      </c>
    </row>
    <row r="3" spans="2:11" x14ac:dyDescent="0.2">
      <c r="B3" s="97" t="s">
        <v>405</v>
      </c>
      <c r="C3" s="97" t="s">
        <v>367</v>
      </c>
      <c r="E3" s="97" t="s">
        <v>406</v>
      </c>
      <c r="F3" s="97"/>
      <c r="G3" s="97" t="s">
        <v>407</v>
      </c>
      <c r="I3" s="97" t="s">
        <v>408</v>
      </c>
      <c r="K3" s="97" t="s">
        <v>409</v>
      </c>
    </row>
    <row r="4" spans="2:11" x14ac:dyDescent="0.2">
      <c r="B4" s="101" t="s">
        <v>410</v>
      </c>
      <c r="C4" s="102" t="s">
        <v>391</v>
      </c>
      <c r="D4" s="101" t="s">
        <v>411</v>
      </c>
      <c r="E4" s="103" t="s">
        <v>360</v>
      </c>
      <c r="F4" s="101" t="s">
        <v>327</v>
      </c>
      <c r="G4" s="103" t="s">
        <v>360</v>
      </c>
      <c r="H4" s="104" t="s">
        <v>301</v>
      </c>
      <c r="I4" s="103" t="s">
        <v>360</v>
      </c>
      <c r="J4" s="105" t="s">
        <v>305</v>
      </c>
      <c r="K4" s="106" t="s">
        <v>360</v>
      </c>
    </row>
    <row r="5" spans="2:11" x14ac:dyDescent="0.2">
      <c r="B5" s="101" t="s">
        <v>412</v>
      </c>
      <c r="C5" s="102" t="s">
        <v>413</v>
      </c>
      <c r="D5" s="101" t="s">
        <v>411</v>
      </c>
      <c r="E5" s="103" t="s">
        <v>360</v>
      </c>
      <c r="F5" s="101" t="s">
        <v>327</v>
      </c>
      <c r="G5" s="103" t="s">
        <v>360</v>
      </c>
      <c r="H5" s="104" t="s">
        <v>301</v>
      </c>
      <c r="I5" s="103" t="s">
        <v>360</v>
      </c>
      <c r="J5" s="105" t="s">
        <v>305</v>
      </c>
      <c r="K5" s="106" t="s">
        <v>360</v>
      </c>
    </row>
    <row r="6" spans="2:11" x14ac:dyDescent="0.2">
      <c r="B6" s="101" t="s">
        <v>414</v>
      </c>
      <c r="C6" s="102" t="s">
        <v>415</v>
      </c>
      <c r="D6" s="101" t="s">
        <v>411</v>
      </c>
      <c r="E6" s="103" t="s">
        <v>360</v>
      </c>
      <c r="F6" s="101" t="s">
        <v>327</v>
      </c>
      <c r="G6" s="103" t="s">
        <v>360</v>
      </c>
      <c r="H6" s="104" t="s">
        <v>301</v>
      </c>
      <c r="I6" s="103" t="s">
        <v>360</v>
      </c>
      <c r="J6" s="105" t="s">
        <v>305</v>
      </c>
      <c r="K6" s="106" t="s">
        <v>360</v>
      </c>
    </row>
    <row r="7" spans="2:11" x14ac:dyDescent="0.2">
      <c r="B7" s="101"/>
      <c r="C7" s="102" t="s">
        <v>395</v>
      </c>
      <c r="D7" s="101" t="s">
        <v>411</v>
      </c>
      <c r="E7" s="103">
        <v>0.35416666666666669</v>
      </c>
      <c r="F7" s="101" t="s">
        <v>327</v>
      </c>
      <c r="G7" s="103">
        <v>0.72916666666666663</v>
      </c>
      <c r="H7" s="104" t="s">
        <v>301</v>
      </c>
      <c r="I7" s="103">
        <v>4.1666666666666664E-2</v>
      </c>
      <c r="J7" s="105" t="s">
        <v>305</v>
      </c>
      <c r="K7" s="106">
        <f>(G7-E7-I7)*24</f>
        <v>7.9999999999999982</v>
      </c>
    </row>
    <row r="8" spans="2:11" x14ac:dyDescent="0.2">
      <c r="B8" s="101"/>
      <c r="C8" s="102" t="s">
        <v>416</v>
      </c>
      <c r="D8" s="101" t="s">
        <v>411</v>
      </c>
      <c r="E8" s="103">
        <v>0.29166666666666669</v>
      </c>
      <c r="F8" s="101" t="s">
        <v>327</v>
      </c>
      <c r="G8" s="103">
        <v>0.66666666666666663</v>
      </c>
      <c r="H8" s="104" t="s">
        <v>301</v>
      </c>
      <c r="I8" s="103">
        <v>4.1666666666666664E-2</v>
      </c>
      <c r="J8" s="105" t="s">
        <v>305</v>
      </c>
      <c r="K8" s="106">
        <f>(G8-E8-I8)*24</f>
        <v>7.9999999999999982</v>
      </c>
    </row>
    <row r="9" spans="2:11" x14ac:dyDescent="0.2">
      <c r="B9" s="101"/>
      <c r="C9" s="102" t="s">
        <v>417</v>
      </c>
      <c r="D9" s="101" t="s">
        <v>411</v>
      </c>
      <c r="E9" s="103">
        <v>0.33333333333333331</v>
      </c>
      <c r="F9" s="101" t="s">
        <v>327</v>
      </c>
      <c r="G9" s="103">
        <v>0.70833333333333304</v>
      </c>
      <c r="H9" s="104" t="s">
        <v>301</v>
      </c>
      <c r="I9" s="103">
        <v>4.1666666666666699E-2</v>
      </c>
      <c r="J9" s="105" t="s">
        <v>305</v>
      </c>
      <c r="K9" s="106">
        <f t="shared" ref="K9:K20" si="0">(G9-E9-I9)*24</f>
        <v>7.9999999999999929</v>
      </c>
    </row>
    <row r="10" spans="2:11" x14ac:dyDescent="0.2">
      <c r="B10" s="101"/>
      <c r="C10" s="102" t="s">
        <v>400</v>
      </c>
      <c r="D10" s="101" t="s">
        <v>411</v>
      </c>
      <c r="E10" s="103">
        <v>0.33333333333333331</v>
      </c>
      <c r="F10" s="101" t="s">
        <v>327</v>
      </c>
      <c r="G10" s="103">
        <v>0.54166666666666663</v>
      </c>
      <c r="H10" s="104" t="s">
        <v>301</v>
      </c>
      <c r="I10" s="103">
        <v>0</v>
      </c>
      <c r="J10" s="105" t="s">
        <v>305</v>
      </c>
      <c r="K10" s="106">
        <f t="shared" si="0"/>
        <v>5</v>
      </c>
    </row>
    <row r="11" spans="2:11" x14ac:dyDescent="0.2">
      <c r="B11" s="101"/>
      <c r="C11" s="102" t="s">
        <v>418</v>
      </c>
      <c r="D11" s="101" t="s">
        <v>411</v>
      </c>
      <c r="E11" s="103">
        <v>0.54166666666666663</v>
      </c>
      <c r="F11" s="101" t="s">
        <v>327</v>
      </c>
      <c r="G11" s="103">
        <v>0.70833333333333337</v>
      </c>
      <c r="H11" s="104" t="s">
        <v>301</v>
      </c>
      <c r="I11" s="103">
        <v>0</v>
      </c>
      <c r="J11" s="105" t="s">
        <v>305</v>
      </c>
      <c r="K11" s="106">
        <f t="shared" si="0"/>
        <v>4.0000000000000018</v>
      </c>
    </row>
    <row r="12" spans="2:11" x14ac:dyDescent="0.2">
      <c r="B12" s="101"/>
      <c r="C12" s="102" t="s">
        <v>419</v>
      </c>
      <c r="D12" s="101" t="s">
        <v>411</v>
      </c>
      <c r="E12" s="103">
        <v>0.41666666666666669</v>
      </c>
      <c r="F12" s="101" t="s">
        <v>327</v>
      </c>
      <c r="G12" s="103">
        <v>0.58333333333333337</v>
      </c>
      <c r="H12" s="104" t="s">
        <v>301</v>
      </c>
      <c r="I12" s="103">
        <v>0</v>
      </c>
      <c r="J12" s="105" t="s">
        <v>305</v>
      </c>
      <c r="K12" s="106">
        <f t="shared" si="0"/>
        <v>4</v>
      </c>
    </row>
    <row r="13" spans="2:11" x14ac:dyDescent="0.2">
      <c r="B13" s="101"/>
      <c r="C13" s="102" t="s">
        <v>420</v>
      </c>
      <c r="D13" s="101" t="s">
        <v>411</v>
      </c>
      <c r="E13" s="103"/>
      <c r="F13" s="101" t="s">
        <v>327</v>
      </c>
      <c r="G13" s="103"/>
      <c r="H13" s="104" t="s">
        <v>301</v>
      </c>
      <c r="I13" s="103"/>
      <c r="J13" s="105" t="s">
        <v>305</v>
      </c>
      <c r="K13" s="106">
        <f t="shared" si="0"/>
        <v>0</v>
      </c>
    </row>
    <row r="14" spans="2:11" x14ac:dyDescent="0.2">
      <c r="B14" s="101"/>
      <c r="C14" s="102" t="s">
        <v>421</v>
      </c>
      <c r="D14" s="101" t="s">
        <v>411</v>
      </c>
      <c r="E14" s="103"/>
      <c r="F14" s="101" t="s">
        <v>327</v>
      </c>
      <c r="G14" s="103"/>
      <c r="H14" s="104" t="s">
        <v>301</v>
      </c>
      <c r="I14" s="103"/>
      <c r="J14" s="105" t="s">
        <v>305</v>
      </c>
      <c r="K14" s="106">
        <f t="shared" si="0"/>
        <v>0</v>
      </c>
    </row>
    <row r="15" spans="2:11" x14ac:dyDescent="0.2">
      <c r="B15" s="101"/>
      <c r="C15" s="102" t="s">
        <v>422</v>
      </c>
      <c r="D15" s="101" t="s">
        <v>411</v>
      </c>
      <c r="E15" s="103"/>
      <c r="F15" s="101" t="s">
        <v>327</v>
      </c>
      <c r="G15" s="103"/>
      <c r="H15" s="104" t="s">
        <v>301</v>
      </c>
      <c r="I15" s="103"/>
      <c r="J15" s="105" t="s">
        <v>305</v>
      </c>
      <c r="K15" s="106">
        <f t="shared" si="0"/>
        <v>0</v>
      </c>
    </row>
    <row r="16" spans="2:11" x14ac:dyDescent="0.2">
      <c r="B16" s="101"/>
      <c r="C16" s="102" t="s">
        <v>423</v>
      </c>
      <c r="D16" s="101" t="s">
        <v>411</v>
      </c>
      <c r="E16" s="103"/>
      <c r="F16" s="101" t="s">
        <v>327</v>
      </c>
      <c r="G16" s="103"/>
      <c r="H16" s="104" t="s">
        <v>301</v>
      </c>
      <c r="I16" s="103"/>
      <c r="J16" s="105" t="s">
        <v>305</v>
      </c>
      <c r="K16" s="106">
        <f t="shared" si="0"/>
        <v>0</v>
      </c>
    </row>
    <row r="17" spans="2:11" x14ac:dyDescent="0.2">
      <c r="B17" s="101"/>
      <c r="C17" s="102" t="s">
        <v>424</v>
      </c>
      <c r="D17" s="101" t="s">
        <v>411</v>
      </c>
      <c r="E17" s="103"/>
      <c r="F17" s="101" t="s">
        <v>327</v>
      </c>
      <c r="G17" s="103"/>
      <c r="H17" s="104" t="s">
        <v>301</v>
      </c>
      <c r="I17" s="103"/>
      <c r="J17" s="105" t="s">
        <v>305</v>
      </c>
      <c r="K17" s="106">
        <f t="shared" si="0"/>
        <v>0</v>
      </c>
    </row>
    <row r="18" spans="2:11" x14ac:dyDescent="0.2">
      <c r="B18" s="101"/>
      <c r="C18" s="102" t="s">
        <v>425</v>
      </c>
      <c r="D18" s="101" t="s">
        <v>411</v>
      </c>
      <c r="E18" s="103"/>
      <c r="F18" s="101" t="s">
        <v>327</v>
      </c>
      <c r="G18" s="103"/>
      <c r="H18" s="104" t="s">
        <v>301</v>
      </c>
      <c r="I18" s="103"/>
      <c r="J18" s="105" t="s">
        <v>305</v>
      </c>
      <c r="K18" s="107">
        <f t="shared" si="0"/>
        <v>0</v>
      </c>
    </row>
    <row r="19" spans="2:11" x14ac:dyDescent="0.2">
      <c r="B19" s="101"/>
      <c r="C19" s="102" t="s">
        <v>426</v>
      </c>
      <c r="D19" s="101" t="s">
        <v>411</v>
      </c>
      <c r="E19" s="103"/>
      <c r="F19" s="101" t="s">
        <v>327</v>
      </c>
      <c r="G19" s="103"/>
      <c r="H19" s="104" t="s">
        <v>301</v>
      </c>
      <c r="I19" s="103"/>
      <c r="J19" s="105" t="s">
        <v>305</v>
      </c>
      <c r="K19" s="106">
        <f t="shared" si="0"/>
        <v>0</v>
      </c>
    </row>
    <row r="20" spans="2:11" x14ac:dyDescent="0.2">
      <c r="B20" s="101"/>
      <c r="C20" s="102" t="s">
        <v>427</v>
      </c>
      <c r="D20" s="101" t="s">
        <v>411</v>
      </c>
      <c r="E20" s="103"/>
      <c r="F20" s="101" t="s">
        <v>327</v>
      </c>
      <c r="G20" s="103"/>
      <c r="H20" s="104" t="s">
        <v>301</v>
      </c>
      <c r="I20" s="103"/>
      <c r="J20" s="105" t="s">
        <v>305</v>
      </c>
      <c r="K20" s="106">
        <f t="shared" si="0"/>
        <v>0</v>
      </c>
    </row>
    <row r="21" spans="2:11" x14ac:dyDescent="0.2">
      <c r="B21" s="101"/>
      <c r="C21" s="102" t="s">
        <v>428</v>
      </c>
      <c r="D21" s="101" t="s">
        <v>411</v>
      </c>
      <c r="E21" s="108"/>
      <c r="F21" s="101" t="s">
        <v>327</v>
      </c>
      <c r="G21" s="108"/>
      <c r="H21" s="104" t="s">
        <v>301</v>
      </c>
      <c r="I21" s="108"/>
      <c r="J21" s="105" t="s">
        <v>305</v>
      </c>
      <c r="K21" s="102">
        <v>1</v>
      </c>
    </row>
    <row r="22" spans="2:11" x14ac:dyDescent="0.2">
      <c r="B22" s="101"/>
      <c r="C22" s="102" t="s">
        <v>429</v>
      </c>
      <c r="D22" s="101" t="s">
        <v>411</v>
      </c>
      <c r="E22" s="108"/>
      <c r="F22" s="101" t="s">
        <v>327</v>
      </c>
      <c r="G22" s="108"/>
      <c r="H22" s="104" t="s">
        <v>301</v>
      </c>
      <c r="I22" s="108"/>
      <c r="J22" s="105" t="s">
        <v>305</v>
      </c>
      <c r="K22" s="102">
        <v>2</v>
      </c>
    </row>
    <row r="23" spans="2:11" x14ac:dyDescent="0.2">
      <c r="B23" s="101"/>
      <c r="C23" s="102" t="s">
        <v>430</v>
      </c>
      <c r="D23" s="101" t="s">
        <v>411</v>
      </c>
      <c r="E23" s="108"/>
      <c r="F23" s="101" t="s">
        <v>327</v>
      </c>
      <c r="G23" s="108"/>
      <c r="H23" s="104" t="s">
        <v>301</v>
      </c>
      <c r="I23" s="108"/>
      <c r="J23" s="105" t="s">
        <v>305</v>
      </c>
      <c r="K23" s="102">
        <v>3</v>
      </c>
    </row>
    <row r="24" spans="2:11" x14ac:dyDescent="0.2">
      <c r="B24" s="101"/>
      <c r="C24" s="102" t="s">
        <v>390</v>
      </c>
      <c r="D24" s="101" t="s">
        <v>411</v>
      </c>
      <c r="E24" s="108"/>
      <c r="F24" s="101" t="s">
        <v>327</v>
      </c>
      <c r="G24" s="108"/>
      <c r="H24" s="104" t="s">
        <v>301</v>
      </c>
      <c r="I24" s="108"/>
      <c r="J24" s="105" t="s">
        <v>305</v>
      </c>
      <c r="K24" s="102">
        <v>4</v>
      </c>
    </row>
    <row r="25" spans="2:11" x14ac:dyDescent="0.2">
      <c r="B25" s="101"/>
      <c r="C25" s="102" t="s">
        <v>431</v>
      </c>
      <c r="D25" s="101" t="s">
        <v>411</v>
      </c>
      <c r="E25" s="108"/>
      <c r="F25" s="101" t="s">
        <v>327</v>
      </c>
      <c r="G25" s="108"/>
      <c r="H25" s="104" t="s">
        <v>301</v>
      </c>
      <c r="I25" s="108"/>
      <c r="J25" s="105" t="s">
        <v>305</v>
      </c>
      <c r="K25" s="102">
        <v>5</v>
      </c>
    </row>
    <row r="26" spans="2:11" x14ac:dyDescent="0.2">
      <c r="B26" s="101"/>
      <c r="C26" s="102" t="s">
        <v>432</v>
      </c>
      <c r="D26" s="101" t="s">
        <v>411</v>
      </c>
      <c r="E26" s="108"/>
      <c r="F26" s="101" t="s">
        <v>327</v>
      </c>
      <c r="G26" s="108"/>
      <c r="H26" s="104" t="s">
        <v>301</v>
      </c>
      <c r="I26" s="108"/>
      <c r="J26" s="105" t="s">
        <v>305</v>
      </c>
      <c r="K26" s="102">
        <v>6</v>
      </c>
    </row>
    <row r="27" spans="2:11" x14ac:dyDescent="0.2">
      <c r="B27" s="101"/>
      <c r="C27" s="102" t="s">
        <v>433</v>
      </c>
      <c r="D27" s="101" t="s">
        <v>411</v>
      </c>
      <c r="E27" s="108"/>
      <c r="F27" s="101" t="s">
        <v>327</v>
      </c>
      <c r="G27" s="108"/>
      <c r="H27" s="104" t="s">
        <v>301</v>
      </c>
      <c r="I27" s="108"/>
      <c r="J27" s="105" t="s">
        <v>305</v>
      </c>
      <c r="K27" s="102">
        <v>7</v>
      </c>
    </row>
    <row r="28" spans="2:11" x14ac:dyDescent="0.2">
      <c r="B28" s="101"/>
      <c r="C28" s="102" t="s">
        <v>434</v>
      </c>
      <c r="D28" s="101" t="s">
        <v>411</v>
      </c>
      <c r="E28" s="108"/>
      <c r="F28" s="101" t="s">
        <v>327</v>
      </c>
      <c r="G28" s="108"/>
      <c r="H28" s="104" t="s">
        <v>301</v>
      </c>
      <c r="I28" s="108"/>
      <c r="J28" s="105" t="s">
        <v>305</v>
      </c>
      <c r="K28" s="102">
        <v>8</v>
      </c>
    </row>
    <row r="29" spans="2:11" x14ac:dyDescent="0.2">
      <c r="B29" s="101"/>
      <c r="C29" s="102" t="s">
        <v>435</v>
      </c>
      <c r="D29" s="101" t="s">
        <v>411</v>
      </c>
      <c r="E29" s="108"/>
      <c r="F29" s="101" t="s">
        <v>327</v>
      </c>
      <c r="G29" s="108"/>
      <c r="H29" s="104" t="s">
        <v>301</v>
      </c>
      <c r="I29" s="108"/>
      <c r="J29" s="105" t="s">
        <v>305</v>
      </c>
      <c r="K29" s="102"/>
    </row>
    <row r="30" spans="2:11" x14ac:dyDescent="0.2">
      <c r="B30" s="101"/>
      <c r="C30" s="102" t="s">
        <v>436</v>
      </c>
      <c r="D30" s="101" t="s">
        <v>411</v>
      </c>
      <c r="E30" s="108"/>
      <c r="F30" s="101" t="s">
        <v>327</v>
      </c>
      <c r="G30" s="108"/>
      <c r="H30" s="104" t="s">
        <v>301</v>
      </c>
      <c r="I30" s="108"/>
      <c r="J30" s="105" t="s">
        <v>305</v>
      </c>
      <c r="K30" s="102"/>
    </row>
    <row r="31" spans="2:11" x14ac:dyDescent="0.2">
      <c r="B31" s="101"/>
      <c r="C31" s="102" t="s">
        <v>437</v>
      </c>
      <c r="D31" s="101" t="s">
        <v>411</v>
      </c>
      <c r="E31" s="108"/>
      <c r="F31" s="101" t="s">
        <v>327</v>
      </c>
      <c r="G31" s="108"/>
      <c r="H31" s="104" t="s">
        <v>301</v>
      </c>
      <c r="I31" s="108"/>
      <c r="J31" s="105" t="s">
        <v>305</v>
      </c>
      <c r="K31" s="102"/>
    </row>
    <row r="32" spans="2:11" x14ac:dyDescent="0.2">
      <c r="B32" s="101"/>
      <c r="C32" s="102" t="s">
        <v>438</v>
      </c>
      <c r="D32" s="101" t="s">
        <v>411</v>
      </c>
      <c r="E32" s="103"/>
      <c r="F32" s="101" t="s">
        <v>327</v>
      </c>
      <c r="G32" s="103"/>
      <c r="H32" s="104" t="s">
        <v>301</v>
      </c>
      <c r="I32" s="103"/>
      <c r="J32" s="105" t="s">
        <v>305</v>
      </c>
      <c r="K32" s="106">
        <f t="shared" ref="K32:K35" si="1">(G32-E32-I32)*24</f>
        <v>0</v>
      </c>
    </row>
    <row r="33" spans="2:13" x14ac:dyDescent="0.2">
      <c r="B33" s="101"/>
      <c r="C33" s="102" t="s">
        <v>439</v>
      </c>
      <c r="D33" s="101" t="s">
        <v>411</v>
      </c>
      <c r="E33" s="103"/>
      <c r="F33" s="101" t="s">
        <v>327</v>
      </c>
      <c r="G33" s="103"/>
      <c r="H33" s="104" t="s">
        <v>301</v>
      </c>
      <c r="I33" s="103"/>
      <c r="J33" s="105" t="s">
        <v>305</v>
      </c>
      <c r="K33" s="106">
        <f t="shared" si="1"/>
        <v>0</v>
      </c>
      <c r="M33" s="95" t="s">
        <v>440</v>
      </c>
    </row>
    <row r="34" spans="2:13" x14ac:dyDescent="0.2">
      <c r="B34" s="101"/>
      <c r="C34" s="102" t="s">
        <v>441</v>
      </c>
      <c r="D34" s="101" t="s">
        <v>411</v>
      </c>
      <c r="E34" s="103"/>
      <c r="F34" s="101" t="s">
        <v>327</v>
      </c>
      <c r="G34" s="103"/>
      <c r="H34" s="104" t="s">
        <v>301</v>
      </c>
      <c r="I34" s="103"/>
      <c r="J34" s="105" t="s">
        <v>305</v>
      </c>
      <c r="K34" s="106">
        <f t="shared" si="1"/>
        <v>0</v>
      </c>
      <c r="M34" s="95" t="s">
        <v>440</v>
      </c>
    </row>
    <row r="35" spans="2:13" x14ac:dyDescent="0.2">
      <c r="B35" s="101"/>
      <c r="C35" s="102" t="s">
        <v>442</v>
      </c>
      <c r="D35" s="101" t="s">
        <v>411</v>
      </c>
      <c r="E35" s="103"/>
      <c r="F35" s="101" t="s">
        <v>327</v>
      </c>
      <c r="G35" s="103"/>
      <c r="H35" s="104" t="s">
        <v>301</v>
      </c>
      <c r="I35" s="103"/>
      <c r="J35" s="105" t="s">
        <v>305</v>
      </c>
      <c r="K35" s="106">
        <f t="shared" si="1"/>
        <v>0</v>
      </c>
    </row>
  </sheetData>
  <phoneticPr fontId="4"/>
  <printOptions horizontalCentered="1" verticalCentered="1"/>
  <pageMargins left="0.70866141732283472" right="0.70866141732283472" top="0.74803149606299213" bottom="0.74803149606299213" header="0.31496062992125984" footer="0.31496062992125984"/>
  <pageSetup paperSize="9" scale="7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anchor moveWithCells="1" sizeWithCells="1">
                  <from>
                    <xdr:col>11</xdr:col>
                    <xdr:colOff>368300</xdr:colOff>
                    <xdr:row>2</xdr:row>
                    <xdr:rowOff>190500</xdr:rowOff>
                  </from>
                  <to>
                    <xdr:col>15</xdr:col>
                    <xdr:colOff>584200</xdr:colOff>
                    <xdr:row>6</xdr:row>
                    <xdr:rowOff>50800</xdr:rowOff>
                  </to>
                </anchor>
              </controlPr>
            </control>
          </mc:Choice>
        </mc:AlternateContent>
        <mc:AlternateContent xmlns:mc="http://schemas.openxmlformats.org/markup-compatibility/2006">
          <mc:Choice Requires="x14">
            <control shapeId="4098" r:id="rId5" name="Button 2">
              <controlPr defaultSize="0" print="0" autoFill="0" autoPict="0">
                <anchor moveWithCells="1" sizeWithCells="1">
                  <from>
                    <xdr:col>11</xdr:col>
                    <xdr:colOff>368300</xdr:colOff>
                    <xdr:row>6</xdr:row>
                    <xdr:rowOff>228600</xdr:rowOff>
                  </from>
                  <to>
                    <xdr:col>15</xdr:col>
                    <xdr:colOff>596900</xdr:colOff>
                    <xdr:row>10</xdr:row>
                    <xdr:rowOff>88900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ADFEB-B151-48FF-BB1E-777A163F6A23}">
  <dimension ref="B1:J42"/>
  <sheetViews>
    <sheetView workbookViewId="0">
      <selection activeCell="D43" sqref="D43"/>
    </sheetView>
  </sheetViews>
  <sheetFormatPr defaultColWidth="9" defaultRowHeight="13" x14ac:dyDescent="0.2"/>
  <cols>
    <col min="1" max="1" width="2" style="95" customWidth="1"/>
    <col min="2" max="2" width="7.08984375" style="95" bestFit="1" customWidth="1"/>
    <col min="3" max="10" width="40.6328125" style="95" customWidth="1"/>
    <col min="11" max="16384" width="9" style="95"/>
  </cols>
  <sheetData>
    <row r="1" spans="2:10" x14ac:dyDescent="0.2">
      <c r="B1" s="95" t="s">
        <v>477</v>
      </c>
    </row>
    <row r="3" spans="2:10" x14ac:dyDescent="0.2">
      <c r="B3" s="106" t="s">
        <v>334</v>
      </c>
      <c r="C3" s="106" t="s">
        <v>478</v>
      </c>
    </row>
    <row r="4" spans="2:10" x14ac:dyDescent="0.2">
      <c r="B4" s="106">
        <v>1</v>
      </c>
      <c r="C4" s="127" t="s">
        <v>479</v>
      </c>
    </row>
    <row r="5" spans="2:10" x14ac:dyDescent="0.2">
      <c r="B5" s="106">
        <v>2</v>
      </c>
      <c r="C5" s="127" t="s">
        <v>302</v>
      </c>
    </row>
    <row r="6" spans="2:10" x14ac:dyDescent="0.2">
      <c r="B6" s="106">
        <v>3</v>
      </c>
      <c r="C6" s="127"/>
    </row>
    <row r="7" spans="2:10" x14ac:dyDescent="0.2">
      <c r="B7" s="106">
        <v>4</v>
      </c>
      <c r="C7" s="127"/>
    </row>
    <row r="8" spans="2:10" x14ac:dyDescent="0.2">
      <c r="B8" s="106">
        <v>5</v>
      </c>
      <c r="C8" s="127"/>
    </row>
    <row r="10" spans="2:10" x14ac:dyDescent="0.2">
      <c r="B10" s="95" t="s">
        <v>480</v>
      </c>
    </row>
    <row r="11" spans="2:10" ht="13.5" thickBot="1" x14ac:dyDescent="0.25"/>
    <row r="12" spans="2:10" ht="14.5" thickBot="1" x14ac:dyDescent="0.25">
      <c r="B12" s="128" t="s">
        <v>457</v>
      </c>
      <c r="C12" s="129" t="s">
        <v>386</v>
      </c>
      <c r="D12" s="130" t="s">
        <v>392</v>
      </c>
      <c r="E12" s="131" t="s">
        <v>458</v>
      </c>
      <c r="F12" s="132"/>
      <c r="G12" s="132"/>
      <c r="H12" s="132"/>
      <c r="I12" s="132"/>
      <c r="J12" s="133"/>
    </row>
    <row r="13" spans="2:10" ht="14" x14ac:dyDescent="0.2">
      <c r="B13" s="684" t="s">
        <v>481</v>
      </c>
      <c r="C13" s="134" t="s">
        <v>388</v>
      </c>
      <c r="D13" s="135" t="s">
        <v>388</v>
      </c>
      <c r="E13" s="136" t="s">
        <v>482</v>
      </c>
      <c r="F13" s="137"/>
      <c r="G13" s="137"/>
      <c r="H13" s="137"/>
      <c r="I13" s="137"/>
      <c r="J13" s="138"/>
    </row>
    <row r="14" spans="2:10" ht="14" x14ac:dyDescent="0.2">
      <c r="B14" s="684"/>
      <c r="C14" s="139"/>
      <c r="D14" s="140" t="s">
        <v>392</v>
      </c>
      <c r="E14" s="141" t="s">
        <v>392</v>
      </c>
      <c r="F14" s="127"/>
      <c r="G14" s="127"/>
      <c r="H14" s="127"/>
      <c r="I14" s="127"/>
      <c r="J14" s="142"/>
    </row>
    <row r="15" spans="2:10" ht="14" x14ac:dyDescent="0.2">
      <c r="B15" s="684"/>
      <c r="C15" s="139"/>
      <c r="D15" s="143"/>
      <c r="E15" s="144" t="s">
        <v>483</v>
      </c>
      <c r="F15" s="127"/>
      <c r="G15" s="127"/>
      <c r="H15" s="127"/>
      <c r="I15" s="127"/>
      <c r="J15" s="142"/>
    </row>
    <row r="16" spans="2:10" ht="14" x14ac:dyDescent="0.2">
      <c r="B16" s="684"/>
      <c r="C16" s="139"/>
      <c r="D16" s="143"/>
      <c r="E16" s="144" t="s">
        <v>484</v>
      </c>
      <c r="F16" s="127"/>
      <c r="G16" s="127"/>
      <c r="H16" s="127"/>
      <c r="I16" s="127"/>
      <c r="J16" s="142"/>
    </row>
    <row r="17" spans="2:10" ht="14" x14ac:dyDescent="0.2">
      <c r="B17" s="684"/>
      <c r="C17" s="139"/>
      <c r="D17" s="143"/>
      <c r="E17" s="143" t="s">
        <v>485</v>
      </c>
      <c r="F17" s="127"/>
      <c r="G17" s="127"/>
      <c r="H17" s="127"/>
      <c r="I17" s="127"/>
      <c r="J17" s="142"/>
    </row>
    <row r="18" spans="2:10" ht="14" x14ac:dyDescent="0.2">
      <c r="B18" s="684"/>
      <c r="C18" s="139"/>
      <c r="D18" s="143"/>
      <c r="E18" s="143"/>
      <c r="F18" s="127"/>
      <c r="G18" s="127"/>
      <c r="H18" s="127"/>
      <c r="I18" s="127"/>
      <c r="J18" s="142"/>
    </row>
    <row r="19" spans="2:10" ht="14" x14ac:dyDescent="0.2">
      <c r="B19" s="684"/>
      <c r="C19" s="139"/>
      <c r="D19" s="143"/>
      <c r="E19" s="143"/>
      <c r="F19" s="127"/>
      <c r="G19" s="127"/>
      <c r="H19" s="127"/>
      <c r="I19" s="127"/>
      <c r="J19" s="142"/>
    </row>
    <row r="20" spans="2:10" ht="14" x14ac:dyDescent="0.2">
      <c r="B20" s="684"/>
      <c r="C20" s="139"/>
      <c r="D20" s="143"/>
      <c r="E20" s="143"/>
      <c r="F20" s="127"/>
      <c r="G20" s="127"/>
      <c r="H20" s="127"/>
      <c r="I20" s="127"/>
      <c r="J20" s="142"/>
    </row>
    <row r="21" spans="2:10" ht="14" x14ac:dyDescent="0.2">
      <c r="B21" s="684"/>
      <c r="C21" s="139"/>
      <c r="D21" s="143"/>
      <c r="E21" s="143"/>
      <c r="F21" s="127"/>
      <c r="G21" s="127"/>
      <c r="H21" s="127"/>
      <c r="I21" s="127"/>
      <c r="J21" s="142"/>
    </row>
    <row r="22" spans="2:10" ht="14" x14ac:dyDescent="0.2">
      <c r="B22" s="684"/>
      <c r="C22" s="139"/>
      <c r="D22" s="143"/>
      <c r="E22" s="145"/>
      <c r="F22" s="127"/>
      <c r="G22" s="127"/>
      <c r="H22" s="127"/>
      <c r="I22" s="127"/>
      <c r="J22" s="142"/>
    </row>
    <row r="23" spans="2:10" ht="14" x14ac:dyDescent="0.2">
      <c r="B23" s="684"/>
      <c r="C23" s="139"/>
      <c r="D23" s="143"/>
      <c r="E23" s="145"/>
      <c r="F23" s="127"/>
      <c r="G23" s="127"/>
      <c r="H23" s="127"/>
      <c r="I23" s="127"/>
      <c r="J23" s="142"/>
    </row>
    <row r="24" spans="2:10" ht="14" x14ac:dyDescent="0.2">
      <c r="B24" s="684"/>
      <c r="C24" s="139"/>
      <c r="D24" s="143"/>
      <c r="E24" s="145"/>
      <c r="F24" s="127"/>
      <c r="G24" s="127"/>
      <c r="H24" s="127"/>
      <c r="I24" s="127"/>
      <c r="J24" s="142"/>
    </row>
    <row r="25" spans="2:10" ht="14.5" thickBot="1" x14ac:dyDescent="0.25">
      <c r="B25" s="685"/>
      <c r="C25" s="146"/>
      <c r="D25" s="147"/>
      <c r="E25" s="148"/>
      <c r="F25" s="149"/>
      <c r="G25" s="149"/>
      <c r="H25" s="149"/>
      <c r="I25" s="149"/>
      <c r="J25" s="150"/>
    </row>
    <row r="28" spans="2:10" x14ac:dyDescent="0.2">
      <c r="C28" s="95" t="s">
        <v>486</v>
      </c>
    </row>
    <row r="29" spans="2:10" x14ac:dyDescent="0.2">
      <c r="C29" s="95" t="s">
        <v>487</v>
      </c>
    </row>
    <row r="30" spans="2:10" x14ac:dyDescent="0.2">
      <c r="C30" s="95" t="s">
        <v>488</v>
      </c>
    </row>
    <row r="31" spans="2:10" x14ac:dyDescent="0.2">
      <c r="C31" s="95" t="s">
        <v>489</v>
      </c>
    </row>
    <row r="32" spans="2:10" x14ac:dyDescent="0.2">
      <c r="C32" s="95" t="s">
        <v>490</v>
      </c>
    </row>
    <row r="33" spans="3:3" x14ac:dyDescent="0.2">
      <c r="C33" s="95" t="s">
        <v>491</v>
      </c>
    </row>
    <row r="34" spans="3:3" x14ac:dyDescent="0.2">
      <c r="C34" s="95" t="s">
        <v>492</v>
      </c>
    </row>
    <row r="35" spans="3:3" x14ac:dyDescent="0.2">
      <c r="C35" s="95" t="s">
        <v>493</v>
      </c>
    </row>
    <row r="37" spans="3:3" x14ac:dyDescent="0.2">
      <c r="C37" s="95" t="s">
        <v>494</v>
      </c>
    </row>
    <row r="38" spans="3:3" x14ac:dyDescent="0.2">
      <c r="C38" s="95" t="s">
        <v>495</v>
      </c>
    </row>
    <row r="39" spans="3:3" x14ac:dyDescent="0.2">
      <c r="C39" s="95" t="s">
        <v>496</v>
      </c>
    </row>
    <row r="40" spans="3:3" x14ac:dyDescent="0.2">
      <c r="C40" s="95" t="s">
        <v>497</v>
      </c>
    </row>
    <row r="41" spans="3:3" x14ac:dyDescent="0.2">
      <c r="C41" s="95" t="s">
        <v>498</v>
      </c>
    </row>
    <row r="42" spans="3:3" x14ac:dyDescent="0.2">
      <c r="C42" s="95" t="s">
        <v>499</v>
      </c>
    </row>
  </sheetData>
  <mergeCells count="1">
    <mergeCell ref="B13:B2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運営状況点検書</vt:lpstr>
      <vt:lpstr>勤務形態一覧表（介護予防支援）</vt:lpstr>
      <vt:lpstr>記入方法</vt:lpstr>
      <vt:lpstr>勤務形態一覧表（記載例）</vt:lpstr>
      <vt:lpstr>【記載例】シフト記号表（勤務時間帯）</vt:lpstr>
      <vt:lpstr>プルダウンリスト</vt:lpstr>
      <vt:lpstr>'【記載例】シフト記号表（勤務時間帯）'!Print_Area</vt:lpstr>
      <vt:lpstr>運営状況点検書!Print_Area</vt:lpstr>
      <vt:lpstr>'勤務形態一覧表（介護予防支援）'!Print_Area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A16P175</dc:creator>
  <cp:lastModifiedBy>MSPC579</cp:lastModifiedBy>
  <cp:lastPrinted>2024-10-16T04:41:43Z</cp:lastPrinted>
  <dcterms:created xsi:type="dcterms:W3CDTF">2024-08-05T09:09:57Z</dcterms:created>
  <dcterms:modified xsi:type="dcterms:W3CDTF">2025-06-24T05:58:00Z</dcterms:modified>
</cp:coreProperties>
</file>